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390" firstSheet="1" activeTab="7"/>
  </bookViews>
  <sheets>
    <sheet name="Kangatang" sheetId="1" state="veryHidden" r:id="rId1"/>
    <sheet name="CK62" sheetId="2" r:id="rId2"/>
    <sheet name="CK63" sheetId="3" r:id="rId3"/>
    <sheet name="CK64" sheetId="4" r:id="rId4"/>
    <sheet name="CK65" sheetId="5" r:id="rId5"/>
    <sheet name="CK66" sheetId="6" r:id="rId6"/>
    <sheet name="CK67" sheetId="7" r:id="rId7"/>
    <sheet name="CK68" sheetId="8" r:id="rId8"/>
  </sheets>
  <definedNames>
    <definedName name="_________a1" localSheetId="7" hidden="1">{"'Sheet1'!$L$16"}</definedName>
    <definedName name="_________a1" hidden="1">{"'Sheet1'!$L$16"}</definedName>
    <definedName name="_________PA3" localSheetId="7" hidden="1">{"'Sheet1'!$L$16"}</definedName>
    <definedName name="_________PA3" hidden="1">{"'Sheet1'!$L$16"}</definedName>
    <definedName name="_______a1" localSheetId="7"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localSheetId="7"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7"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7" hidden="1">{"'Sheet1'!$L$16"}</definedName>
    <definedName name="______h1" hidden="1">{"'Sheet1'!$L$16"}</definedName>
    <definedName name="______h10" localSheetId="7" hidden="1">{#N/A,#N/A,FALSE,"Chi ti?t"}</definedName>
    <definedName name="______h10" hidden="1">{#N/A,#N/A,FALSE,"Chi ti?t"}</definedName>
    <definedName name="______h2" localSheetId="7" hidden="1">{"'Sheet1'!$L$16"}</definedName>
    <definedName name="______h2" hidden="1">{"'Sheet1'!$L$16"}</definedName>
    <definedName name="______h3" localSheetId="7" hidden="1">{"'Sheet1'!$L$16"}</definedName>
    <definedName name="______h3" hidden="1">{"'Sheet1'!$L$16"}</definedName>
    <definedName name="______h5" localSheetId="7" hidden="1">{"'Sheet1'!$L$16"}</definedName>
    <definedName name="______h5" hidden="1">{"'Sheet1'!$L$16"}</definedName>
    <definedName name="______h6" localSheetId="7" hidden="1">{"'Sheet1'!$L$16"}</definedName>
    <definedName name="______h6" hidden="1">{"'Sheet1'!$L$16"}</definedName>
    <definedName name="______h7" localSheetId="7" hidden="1">{"'Sheet1'!$L$16"}</definedName>
    <definedName name="______h7" hidden="1">{"'Sheet1'!$L$16"}</definedName>
    <definedName name="______h8" localSheetId="7" hidden="1">{"'Sheet1'!$L$16"}</definedName>
    <definedName name="______h8" hidden="1">{"'Sheet1'!$L$16"}</definedName>
    <definedName name="______h9" localSheetId="7"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7" hidden="1">{"'Sheet1'!$L$16"}</definedName>
    <definedName name="______NSO2" hidden="1">{"'Sheet1'!$L$16"}</definedName>
    <definedName name="______PA3" localSheetId="7"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7" hidden="1">{"'Sheet1'!$L$16"}</definedName>
    <definedName name="______vl2" hidden="1">{"'Sheet1'!$L$16"}</definedName>
    <definedName name="______VL250">#REF!</definedName>
    <definedName name="_____a1" localSheetId="7"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7" hidden="1">{"'Sheet1'!$L$16"}</definedName>
    <definedName name="_____h1" hidden="1">{"'Sheet1'!$L$16"}</definedName>
    <definedName name="_____h10" localSheetId="7" hidden="1">{#N/A,#N/A,FALSE,"Chi ti?t"}</definedName>
    <definedName name="_____h10" hidden="1">{#N/A,#N/A,FALSE,"Chi ti?t"}</definedName>
    <definedName name="_____h2" localSheetId="7" hidden="1">{"'Sheet1'!$L$16"}</definedName>
    <definedName name="_____h2" hidden="1">{"'Sheet1'!$L$16"}</definedName>
    <definedName name="_____h3" localSheetId="7" hidden="1">{"'Sheet1'!$L$16"}</definedName>
    <definedName name="_____h3" hidden="1">{"'Sheet1'!$L$16"}</definedName>
    <definedName name="_____h5" localSheetId="7" hidden="1">{"'Sheet1'!$L$16"}</definedName>
    <definedName name="_____h5" hidden="1">{"'Sheet1'!$L$16"}</definedName>
    <definedName name="_____h6" localSheetId="7" hidden="1">{"'Sheet1'!$L$16"}</definedName>
    <definedName name="_____h6" hidden="1">{"'Sheet1'!$L$16"}</definedName>
    <definedName name="_____h7" localSheetId="7" hidden="1">{"'Sheet1'!$L$16"}</definedName>
    <definedName name="_____h7" hidden="1">{"'Sheet1'!$L$16"}</definedName>
    <definedName name="_____h8" localSheetId="7" hidden="1">{"'Sheet1'!$L$16"}</definedName>
    <definedName name="_____h8" hidden="1">{"'Sheet1'!$L$16"}</definedName>
    <definedName name="_____h9" localSheetId="7"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7" hidden="1">{"'Sheet1'!$L$16"}</definedName>
    <definedName name="_____NSO2" hidden="1">{"'Sheet1'!$L$16"}</definedName>
    <definedName name="_____PA3" localSheetId="7"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7"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7" hidden="1">{"'Sheet1'!$L$16"}</definedName>
    <definedName name="____h1" hidden="1">{"'Sheet1'!$L$16"}</definedName>
    <definedName name="____h10" localSheetId="7" hidden="1">{#N/A,#N/A,FALSE,"Chi ti?t"}</definedName>
    <definedName name="____h10" hidden="1">{#N/A,#N/A,FALSE,"Chi ti?t"}</definedName>
    <definedName name="____h2" localSheetId="7" hidden="1">{"'Sheet1'!$L$16"}</definedName>
    <definedName name="____h2" hidden="1">{"'Sheet1'!$L$16"}</definedName>
    <definedName name="____h3" localSheetId="7" hidden="1">{"'Sheet1'!$L$16"}</definedName>
    <definedName name="____h3" hidden="1">{"'Sheet1'!$L$16"}</definedName>
    <definedName name="____h5" localSheetId="7" hidden="1">{"'Sheet1'!$L$16"}</definedName>
    <definedName name="____h5" hidden="1">{"'Sheet1'!$L$16"}</definedName>
    <definedName name="____h6" localSheetId="7" hidden="1">{"'Sheet1'!$L$16"}</definedName>
    <definedName name="____h6" hidden="1">{"'Sheet1'!$L$16"}</definedName>
    <definedName name="____h7" localSheetId="7" hidden="1">{"'Sheet1'!$L$16"}</definedName>
    <definedName name="____h7" hidden="1">{"'Sheet1'!$L$16"}</definedName>
    <definedName name="____h8" localSheetId="7" hidden="1">{"'Sheet1'!$L$16"}</definedName>
    <definedName name="____h8" hidden="1">{"'Sheet1'!$L$16"}</definedName>
    <definedName name="____h9" localSheetId="7"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7" hidden="1">{"'Sheet1'!$L$16"}</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7" hidden="1">{"'Sheet1'!$L$16"}</definedName>
    <definedName name="____vl2" hidden="1">{"'Sheet1'!$L$16"}</definedName>
    <definedName name="____VL250">#REF!</definedName>
    <definedName name="___a1" localSheetId="7"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7" hidden="1">{"'Sheet1'!$L$16"}</definedName>
    <definedName name="___h1" hidden="1">{"'Sheet1'!$L$16"}</definedName>
    <definedName name="___h10" localSheetId="7" hidden="1">{#N/A,#N/A,FALSE,"Chi ti?t"}</definedName>
    <definedName name="___h10" hidden="1">{#N/A,#N/A,FALSE,"Chi ti?t"}</definedName>
    <definedName name="___h2" localSheetId="7" hidden="1">{"'Sheet1'!$L$16"}</definedName>
    <definedName name="___h2" hidden="1">{"'Sheet1'!$L$16"}</definedName>
    <definedName name="___h3" localSheetId="7" hidden="1">{"'Sheet1'!$L$16"}</definedName>
    <definedName name="___h3" hidden="1">{"'Sheet1'!$L$16"}</definedName>
    <definedName name="___h5" localSheetId="7" hidden="1">{"'Sheet1'!$L$16"}</definedName>
    <definedName name="___h5" hidden="1">{"'Sheet1'!$L$16"}</definedName>
    <definedName name="___h6" localSheetId="7" hidden="1">{"'Sheet1'!$L$16"}</definedName>
    <definedName name="___h6" hidden="1">{"'Sheet1'!$L$16"}</definedName>
    <definedName name="___h7" localSheetId="7" hidden="1">{"'Sheet1'!$L$16"}</definedName>
    <definedName name="___h7" hidden="1">{"'Sheet1'!$L$16"}</definedName>
    <definedName name="___h8" localSheetId="7" hidden="1">{"'Sheet1'!$L$16"}</definedName>
    <definedName name="___h8" hidden="1">{"'Sheet1'!$L$16"}</definedName>
    <definedName name="___h9" localSheetId="7"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7" hidden="1">{"'Sheet1'!$L$16"}</definedName>
    <definedName name="___NSO2" hidden="1">{"'Sheet1'!$L$16"}</definedName>
    <definedName name="___PA3" localSheetId="7"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7" hidden="1">{"'Sheet1'!$L$16"}</definedName>
    <definedName name="___vl2" hidden="1">{"'Sheet1'!$L$16"}</definedName>
    <definedName name="___VL250">#REF!</definedName>
    <definedName name="__a1" localSheetId="7"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7" hidden="1">{"'Sheet1'!$L$16"}</definedName>
    <definedName name="__h1" hidden="1">{"'Sheet1'!$L$16"}</definedName>
    <definedName name="__h10" localSheetId="7" hidden="1">{#N/A,#N/A,FALSE,"Chi ti?t"}</definedName>
    <definedName name="__h10" hidden="1">{#N/A,#N/A,FALSE,"Chi ti?t"}</definedName>
    <definedName name="__h2" localSheetId="7" hidden="1">{"'Sheet1'!$L$16"}</definedName>
    <definedName name="__h2" hidden="1">{"'Sheet1'!$L$16"}</definedName>
    <definedName name="__h3" localSheetId="7" hidden="1">{"'Sheet1'!$L$16"}</definedName>
    <definedName name="__h3" hidden="1">{"'Sheet1'!$L$16"}</definedName>
    <definedName name="__h5" localSheetId="7" hidden="1">{"'Sheet1'!$L$16"}</definedName>
    <definedName name="__h5" hidden="1">{"'Sheet1'!$L$16"}</definedName>
    <definedName name="__h6" localSheetId="7" hidden="1">{"'Sheet1'!$L$16"}</definedName>
    <definedName name="__h6" hidden="1">{"'Sheet1'!$L$16"}</definedName>
    <definedName name="__h7" localSheetId="7" hidden="1">{"'Sheet1'!$L$16"}</definedName>
    <definedName name="__h7" hidden="1">{"'Sheet1'!$L$16"}</definedName>
    <definedName name="__h8" localSheetId="7" hidden="1">{"'Sheet1'!$L$16"}</definedName>
    <definedName name="__h8" hidden="1">{"'Sheet1'!$L$16"}</definedName>
    <definedName name="__h9" localSheetId="7"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7" hidden="1">{"'Sheet1'!$L$16"}</definedName>
    <definedName name="__NSO2" hidden="1">{"'Sheet1'!$L$16"}</definedName>
    <definedName name="__PA3" localSheetId="7"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localSheetId="7" hidden="1">{"'Sheet1'!$L$16"}</definedName>
    <definedName name="__vl2" hidden="1">{"'Sheet1'!$L$16"}</definedName>
    <definedName name="__VL250">#REF!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gon4">#REF!</definedName>
    <definedName name="_h1" localSheetId="7" hidden="1">{"'Sheet1'!$L$16"}</definedName>
    <definedName name="_h1" hidden="1">{"'Sheet1'!$L$16"}</definedName>
    <definedName name="_h10" localSheetId="7" hidden="1">{#N/A,#N/A,FALSE,"Chi ti?t"}</definedName>
    <definedName name="_h10" hidden="1">{#N/A,#N/A,FALSE,"Chi ti?t"}</definedName>
    <definedName name="_h2" localSheetId="7" hidden="1">{"'Sheet1'!$L$16"}</definedName>
    <definedName name="_h2" hidden="1">{"'Sheet1'!$L$16"}</definedName>
    <definedName name="_h3" localSheetId="7" hidden="1">{"'Sheet1'!$L$16"}</definedName>
    <definedName name="_h3" hidden="1">{"'Sheet1'!$L$16"}</definedName>
    <definedName name="_h5" localSheetId="7" hidden="1">{"'Sheet1'!$L$16"}</definedName>
    <definedName name="_h5" hidden="1">{"'Sheet1'!$L$16"}</definedName>
    <definedName name="_h6" localSheetId="7" hidden="1">{"'Sheet1'!$L$16"}</definedName>
    <definedName name="_h6" hidden="1">{"'Sheet1'!$L$16"}</definedName>
    <definedName name="_h7" localSheetId="7" hidden="1">{"'Sheet1'!$L$16"}</definedName>
    <definedName name="_h7" hidden="1">{"'Sheet1'!$L$16"}</definedName>
    <definedName name="_h8" localSheetId="7" hidden="1">{"'Sheet1'!$L$16"}</definedName>
    <definedName name="_h8" hidden="1">{"'Sheet1'!$L$16"}</definedName>
    <definedName name="_h9" localSheetId="7" hidden="1">{"'Sheet1'!$L$16"}</definedName>
    <definedName name="_h9" hidden="1">{"'Sheet1'!$L$16"}</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7"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c1">#REF!</definedName>
    <definedName name="_vc2">#REF!</definedName>
    <definedName name="_vc3">#REF!</definedName>
    <definedName name="_VL100">#REF!</definedName>
    <definedName name="_vl2" localSheetId="7" hidden="1">{"'Sheet1'!$L$16"}</definedName>
    <definedName name="_vl2" hidden="1">{"'Sheet1'!$L$16"}</definedName>
    <definedName name="_VL200">#REF!</definedName>
    <definedName name="_VL250">#REF!</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AY">#REF!</definedName>
    <definedName name="ADP">#REF!</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nguon">#REF!</definedName>
    <definedName name="ANN">#REF!</definedName>
    <definedName name="anpha">#REF!</definedName>
    <definedName name="ANQD">#REF!</definedName>
    <definedName name="ANQQH">#REF!</definedName>
    <definedName name="anscount" hidden="1">3</definedName>
    <definedName name="ANSNN">#REF!</definedName>
    <definedName name="ANSNNxnk">#REF!</definedName>
    <definedName name="APC">#REF!</definedName>
    <definedName name="ATRAM">#REF!</definedName>
    <definedName name="ATW">#REF!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7">{"Thuxm2.xls","Sheet1"}</definedName>
    <definedName name="bb">{"Thuxm2.xls","Sheet1"}</definedName>
    <definedName name="BCBo" localSheetId="7" hidden="1">{"'Sheet1'!$L$16"}</definedName>
    <definedName name="BCBo" hidden="1">{"'Sheet1'!$L$16"}</definedName>
    <definedName name="BDAY">#REF!</definedName>
    <definedName name="beepsound">#REF!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TRAM">#REF!</definedName>
    <definedName name="BU_CHENH_LECH_DZ0.4KV">#REF!</definedName>
    <definedName name="BU_CHENH_LECH_DZ22KV">#REF!</definedName>
    <definedName name="BU_CHENH_LECH_TBA">#REF!</definedName>
    <definedName name="Bulongma">8700</definedName>
    <definedName name="buoc">#REF!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1111">#REF!</definedName>
    <definedName name="ca.1111.th">#REF!</definedName>
    <definedName name="CACAU">298161</definedName>
    <definedName name="Can_doi">#REF!</definedName>
    <definedName name="CANON" localSheetId="7" hidden="1">{"'Sheet1'!$L$16"}</definedName>
    <definedName name="CANON" hidden="1">{"'Sheet1'!$L$16"}</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#REF!</definedName>
    <definedName name="CCS">#REF!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K">#REF!</definedName>
    <definedName name="CL">#REF!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DATDAO">#REF!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7">{"Thuxm2.xls","Sheet1"}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aån">#REF!</definedName>
    <definedName name="duan">#REF!</definedName>
    <definedName name="DUCANH" localSheetId="7" hidden="1">{"'Sheet1'!$L$16"}</definedName>
    <definedName name="DUCANH" hidden="1">{"'Sheet1'!$L$16"}</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I_12">4820</definedName>
    <definedName name="fvfvf" localSheetId="7" hidden="1">{"'Sheet1'!$L$16"}</definedName>
    <definedName name="fvfvf" hidden="1">{"'Sheet1'!$L$16"}</definedName>
    <definedName name="G">#REF!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J" localSheetId="7" hidden="1">{"'Sheet1'!$L$16"}</definedName>
    <definedName name="GJ" hidden="1">{"'Sheet1'!$L$16"}</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7" hidden="1">{"'Sheet1'!$L$16"}</definedName>
    <definedName name="h" hidden="1">{"'Sheet1'!$L$16"}</definedName>
    <definedName name="H_THUCHTHH">#REF!</definedName>
    <definedName name="H_THUCTT">#REF!</definedName>
    <definedName name="HANG" localSheetId="7" hidden="1">{#N/A,#N/A,FALSE,"Chi ti?t"}</definedName>
    <definedName name="HANG" hidden="1">{#N/A,#N/A,FALSE,"Chi ti?t"}</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en">#REF!</definedName>
    <definedName name="HIHIHIHOI" localSheetId="7" hidden="1">{"'Sheet1'!$L$16"}</definedName>
    <definedName name="HIHIHIHOI" hidden="1">{"'Sheet1'!$L$16"}</definedName>
    <definedName name="Hinh_thuc">#REF!</definedName>
    <definedName name="HiÕu">#REF!</definedName>
    <definedName name="HJKL" localSheetId="7" hidden="1">{"'Sheet1'!$L$16"}</definedName>
    <definedName name="HJKL" hidden="1">{"'Sheet1'!$L$16"}</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OI_LUONG_DAT_DAO_DAP">#REF!</definedName>
    <definedName name="Khong_can_doi">#REF!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Q_Truong">#REF!</definedName>
    <definedName name="KSTK">#REF!</definedName>
    <definedName name="KVC">#REF!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#REF!</definedName>
    <definedName name="lntt">#REF!</definedName>
    <definedName name="Lo">#REF!</definedName>
    <definedName name="Loai_TD">#REF!</definedName>
    <definedName name="lVC">#REF!</definedName>
    <definedName name="m">#REF!</definedName>
    <definedName name="M0.4">#REF!</definedName>
    <definedName name="M10aa1p">#REF!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7">BTRAM</definedName>
    <definedName name="NHAÂN_COÂNG">BTRAM</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QD">#REF!</definedName>
    <definedName name="NQQH">#REF!</definedName>
    <definedName name="NSNN">#REF!</definedName>
    <definedName name="nx">#REF!</definedName>
    <definedName name="ophom">#REF!</definedName>
    <definedName name="osc">#REF!</definedName>
    <definedName name="PA">#REF!</definedName>
    <definedName name="panen">#REF!</definedName>
    <definedName name="PC">#REF!</definedName>
    <definedName name="PChe">#REF!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K">#REF!</definedName>
    <definedName name="PLKL">#REF!</definedName>
    <definedName name="PRICE">#REF!</definedName>
    <definedName name="PRICE1">#REF!</definedName>
    <definedName name="PRINT_AREA_MI">#REF!</definedName>
    <definedName name="_xlnm.Print_Titles" localSheetId="2">'CK63'!$6:$7</definedName>
    <definedName name="_xlnm.Print_Titles" localSheetId="3">'CK64'!$6:$7</definedName>
    <definedName name="_xlnm.Print_Titles" localSheetId="5">'CK66'!$6:$8</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frf" localSheetId="7" hidden="1">{"'Sheet1'!$L$16"}</definedName>
    <definedName name="rfrf" hidden="1">{"'Sheet1'!$L$16"}</definedName>
    <definedName name="RGHGSD" localSheetId="7" hidden="1">{"'Sheet1'!$L$16"}</definedName>
    <definedName name="RGHGSD" hidden="1">{"'Sheet1'!$L$16"}</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CT">#REF!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MTINH">#REF!</definedName>
    <definedName name="TA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onmk">#REF!</definedName>
    <definedName name="tv75nc">#REF!</definedName>
    <definedName name="tv75vl">#REF!</definedName>
    <definedName name="TW">#REF!</definedName>
    <definedName name="ty_le">#REF!</definedName>
    <definedName name="ty_le_BTN">#REF!</definedName>
    <definedName name="Ty_le1">#REF!</definedName>
    <definedName name="upnoc">#REF!</definedName>
    <definedName name="uu">#REF!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t">#REF!</definedName>
    <definedName name="vctb">#REF!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rn.chi._.tiÆt." localSheetId="7" hidden="1">{#N/A,#N/A,FALSE,"Chi ti?t"}</definedName>
    <definedName name="wrn.chi._.tiÆt." hidden="1">{#N/A,#N/A,FALSE,"Chi ti?t"}</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d1.4">#REF!</definedName>
    <definedName name="xlk1.4">#REF!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fullCalcOnLoad="1"/>
</workbook>
</file>

<file path=xl/sharedStrings.xml><?xml version="1.0" encoding="utf-8"?>
<sst xmlns="http://schemas.openxmlformats.org/spreadsheetml/2006/main" count="569" uniqueCount="375">
  <si>
    <t>Biểu số 62/CK-NSNN</t>
  </si>
  <si>
    <t>CÂN ĐỐI NGÂN SÁCH TỈNH HẢI DƯƠNG NĂM 2020</t>
  </si>
  <si>
    <t>Đơn vị: triệu đồng</t>
  </si>
  <si>
    <t>STT</t>
  </si>
  <si>
    <t>Nội dung</t>
  </si>
  <si>
    <t>Dự toán</t>
  </si>
  <si>
    <t>Quyết toán</t>
  </si>
  <si>
    <t>So sánh (%)</t>
  </si>
  <si>
    <t>A</t>
  </si>
  <si>
    <t>B</t>
  </si>
  <si>
    <t>3=2/1</t>
  </si>
  <si>
    <t>TỔNG NGUỒN THU NSĐP</t>
  </si>
  <si>
    <t>Thu NSĐP được hưởng theo phân cấp</t>
  </si>
  <si>
    <t>-</t>
  </si>
  <si>
    <t>Thu NSĐP hưởng 100%</t>
  </si>
  <si>
    <t>Thu NSĐP hưởng từ các khoản thu phân chia</t>
  </si>
  <si>
    <t>Thu bổ sung từ ngân sách TW</t>
  </si>
  <si>
    <t>Thu bổ sung cân đối</t>
  </si>
  <si>
    <t>Thu bổ sung có mục tiêu</t>
  </si>
  <si>
    <t>Thu từ quỹ dự trữ tài chính</t>
  </si>
  <si>
    <t>Thu kết dư</t>
  </si>
  <si>
    <t>Thu chuyển nguồn từ năm trước chuyển sang</t>
  </si>
  <si>
    <t>Thu từ ngân sách cấp dưới nộp lên</t>
  </si>
  <si>
    <t>Thu từ huy động đóng góp</t>
  </si>
  <si>
    <t>Thu Viện trợ</t>
  </si>
  <si>
    <t>Thu hỗ trợ từ địa phương khác</t>
  </si>
  <si>
    <t>Thu từ DN hoàn trả vốn ODA do tỉnh bảo lãnh</t>
  </si>
  <si>
    <t>TỔNG CHI NSĐP</t>
  </si>
  <si>
    <t>I</t>
  </si>
  <si>
    <t xml:space="preserve">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</si>
  <si>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</si>
  <si>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</si>
  <si>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</si>
  <si>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</si>
  <si>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</si>
  <si>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</si>
  <si>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II</t>
  </si>
  <si>
    <t xml:space="preserve">Chi các chương trình mục tiêu </t>
  </si>
  <si>
    <t>Chi các chương trình mục tiêu quốc gia</t>
  </si>
  <si>
    <t>Chi các chương trình mục tiêu, nhiệm vụ</t>
  </si>
  <si>
    <t>III</t>
  </si>
  <si>
    <t>Chi chuyển nguồn sang năm sau</t>
  </si>
  <si>
    <t>IV</t>
  </si>
  <si>
    <t>Chi bổ sung cho ngân sách cấp dưới</t>
  </si>
  <si>
    <t>V</t>
  </si>
  <si>
    <t>Chi ngân sách cấp dưới nộp lên</t>
  </si>
  <si>
    <t>VI</t>
  </si>
  <si>
    <t>Chi hỗ trợ địa phương khác</t>
  </si>
  <si>
    <t>C</t>
  </si>
  <si>
    <t xml:space="preserve">BỘI CHI NSĐP/BỘI THU NSĐP </t>
  </si>
  <si>
    <t>D</t>
  </si>
  <si>
    <t>CHI TRẢ NỢ GỐC CỦA NSĐP</t>
  </si>
  <si>
    <t>Từ nguồn vay để trả nợ gốc</t>
  </si>
  <si>
    <t>Từ nguồn bội thu, tăng thu, tiết kiệm chi, kết dư ngân sách cấp tỉnh</t>
  </si>
  <si>
    <t>Đ</t>
  </si>
  <si>
    <t xml:space="preserve">TỔNG MỨC VAY CỦA NSĐP </t>
  </si>
  <si>
    <t>Vay để bù đắp bội chi</t>
  </si>
  <si>
    <t>Vay để trả nợ gốc</t>
  </si>
  <si>
    <t>E</t>
  </si>
  <si>
    <t xml:space="preserve">TỔNG MỨC DƯ NỢ  VAY CUỐI NĂM CỦA NSĐP </t>
  </si>
  <si>
    <t>F</t>
  </si>
  <si>
    <t>Biểu số 63/CK-NSNN</t>
  </si>
  <si>
    <t>QUYẾT TOÁN THU NGÂN SÁCH NHÀ NƯỚC NĂM 2020</t>
  </si>
  <si>
    <t>Tổng thu NSNN</t>
  </si>
  <si>
    <t>Thu NSĐP</t>
  </si>
  <si>
    <t>5=3/1</t>
  </si>
  <si>
    <t>6=4/2</t>
  </si>
  <si>
    <t>TỔNG NGUỒN THU NSNN</t>
  </si>
  <si>
    <t>TỔNG THU CÂN ĐỐI NSNN</t>
  </si>
  <si>
    <t>Thu nội địa</t>
  </si>
  <si>
    <t>Thu từ khu vực doanh nghiệp nhà nước do Trung ương quản lý</t>
  </si>
  <si>
    <t>- Thuế giá trị gia tăng</t>
  </si>
  <si>
    <t>- Thuế thu nhập doanh nghiệp</t>
  </si>
  <si>
    <t>- Thuế tiêu thụ đặc biệt</t>
  </si>
  <si>
    <t>- Thuế tài nguyên</t>
  </si>
  <si>
    <t>Thu từ khu vực doanh nghiệp nhà nước do địa phương quản lý</t>
  </si>
  <si>
    <t>Thu từ khu vực doanh nghiệp có vốn đầu tư nước ngoài</t>
  </si>
  <si>
    <t>Thu từ khu vực kinh tế ngoài quốc doanh</t>
  </si>
  <si>
    <t>Thuế thu nhập cá nhân</t>
  </si>
  <si>
    <t>Thuế bảo vệ môi trường</t>
  </si>
  <si>
    <t>Trong đó: - Thu từ hàng hóa nhập khẩu bán ra trong nước</t>
  </si>
  <si>
    <t>- Thu từ hàng hóa sản xuất trong nước</t>
  </si>
  <si>
    <t>Lệ phí trước bạ</t>
  </si>
  <si>
    <t>Phí, lệ phí</t>
  </si>
  <si>
    <t>Phí và lệ phí trung ương</t>
  </si>
  <si>
    <t>Phí và lệ phí địa phương</t>
  </si>
  <si>
    <t>Thuế sử dụng đất nông nghiệp</t>
  </si>
  <si>
    <t>Thuế sử dụng đất phi nông nghiệp</t>
  </si>
  <si>
    <t>Thu tiền thuê đất, mặt nước</t>
  </si>
  <si>
    <t>Tiền sử dụng đất</t>
  </si>
  <si>
    <t>Thu tiền cho thuê và bán nhà ở thuộc sở hữu nhà nước</t>
  </si>
  <si>
    <t>Thu từ hoạt động xổ số kiến thiết</t>
  </si>
  <si>
    <t>Thu tiền cấp quyền khai thác khoáng sản</t>
  </si>
  <si>
    <t>Thu khác ngân sách</t>
  </si>
  <si>
    <t>Thu từ quỹ đất công ích và thu hoa lợi công sản khác (thu tại xã)</t>
  </si>
  <si>
    <t>Thu hồi vốn, thu cổ tức, lợi nhuận được chia của Nhà nước và lợi nhuận sau thuế còn lại sau khi tríc lập các quỹ của doanh nghiệp nhà nước</t>
  </si>
  <si>
    <t>Thu từ bán tài sản nhà nước</t>
  </si>
  <si>
    <t>Thu từ dầu thô</t>
  </si>
  <si>
    <t>Thu từ hoạt động XNK</t>
  </si>
  <si>
    <t>Thuế xuất khẩu</t>
  </si>
  <si>
    <t>Thuế nhập khẩu</t>
  </si>
  <si>
    <t>Thuế tiêu thụ đặc biệt hàng nhập khẩu</t>
  </si>
  <si>
    <t>Thuế bảo vệ môi trường thu từ hàng hóa nhập khẩu</t>
  </si>
  <si>
    <t>Thuế giá trị gia tăng thu từ hàng hóa nhập khẩu</t>
  </si>
  <si>
    <t>Thu khác</t>
  </si>
  <si>
    <t>Các khoản huy động, đóng góp</t>
  </si>
  <si>
    <t>Thu từ doanh nghiệp hoàn trả vốn ODA do tỉnh bảo lãnh</t>
  </si>
  <si>
    <t>THU TỪ QUỸ DỮ TRỮ TÀI CHÍNH</t>
  </si>
  <si>
    <t>THU KẾT DƯ NGÂN SÁCH</t>
  </si>
  <si>
    <t>THU CHUYỂN NGUỒN NĂM TRƯỚC CHUYỂN SANG</t>
  </si>
  <si>
    <t>THU CHUYỂN GIAO NGÂN SÁCH</t>
  </si>
  <si>
    <t>GHI THU GHI CHI TIỀN THUÊ ĐẤT KHI NHÀ ĐẦU TƯ TỰ NGUYỆN ỨNG TRƯỚC ĐỂ BỒI THƯỜNG GPMB</t>
  </si>
  <si>
    <t>Biểu số 64/CK-NSNN</t>
  </si>
  <si>
    <t xml:space="preserve">Nội dung </t>
  </si>
  <si>
    <t>Bao gồm</t>
  </si>
  <si>
    <t xml:space="preserve">Ngân sách cấp tỉnh </t>
  </si>
  <si>
    <t>Ngân sách huyện</t>
  </si>
  <si>
    <t>NSĐP</t>
  </si>
  <si>
    <t>1=2+3</t>
  </si>
  <si>
    <t>4=5+6</t>
  </si>
  <si>
    <t>7=4/1</t>
  </si>
  <si>
    <t>8=5/2</t>
  </si>
  <si>
    <t>9=6/3</t>
  </si>
  <si>
    <t>CHI CÂN ĐỐI NSĐP</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</si>
  <si>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</si>
  <si>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</si>
  <si>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</si>
  <si>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</si>
  <si>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</si>
  <si>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</si>
  <si>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</si>
  <si>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</si>
  <si>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</si>
  <si>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</si>
  <si>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</si>
  <si>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công nghệ</t>
  </si>
  <si>
    <t>Chi trả nợ lãi các khoản do chính quyền địa phương vay</t>
  </si>
  <si>
    <t>CHI CÁC CHƯƠNG TRÌNH MỤC TIÊU</t>
  </si>
  <si>
    <t>Chi các chương trình MTQG</t>
  </si>
  <si>
    <t>CHI CHUYỂN NGUỒN SANG NĂM SAU</t>
  </si>
  <si>
    <t>CHI BỔ SUNG CHO NS CẤP DƯỚI</t>
  </si>
  <si>
    <t>CHI NỘP NS CẤP TRÊN</t>
  </si>
  <si>
    <t>CHI HỖ TRỢ ĐỊA PHƯƠNG KHÁC</t>
  </si>
  <si>
    <t>Biểu số 65/CK-NSNN</t>
  </si>
  <si>
    <t>QUYẾT TOÁN CHI NGÂN SÁCH CẤP TỈNH THEO LĨNH VỰC NĂM 2020</t>
  </si>
  <si>
    <t>CHI BỔ SUNG CÂN ĐỐI CHO NGÂN SÁCH HUYỆN</t>
  </si>
  <si>
    <t>CHI NS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</si>
  <si>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</si>
  <si>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</si>
  <si>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</si>
  <si>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</si>
  <si>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</si>
  <si>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</si>
  <si>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</si>
  <si>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</si>
  <si>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</si>
  <si>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</si>
  <si>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</si>
  <si>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</si>
  <si>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</si>
  <si>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</si>
  <si>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</si>
  <si>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</si>
  <si>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</si>
  <si>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</si>
  <si>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</si>
  <si>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</si>
  <si>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VII</t>
  </si>
  <si>
    <t>Chi nộp NS cấp trên</t>
  </si>
  <si>
    <t>CHI CTMT TW CÂN ĐỐI QUA NSĐP</t>
  </si>
  <si>
    <t>Biểu số 66/CK-NSNN</t>
  </si>
  <si>
    <t>QUYẾT TOÁN CHI NGÂN SÁCH CẤP TỈNH THEO CHO TỪNG CƠ QUAN, TỔ CHỨC NĂM 2020</t>
  </si>
  <si>
    <t>Đơn vị: Triệu đồng</t>
  </si>
  <si>
    <t>TÊN ĐƠN VỊ</t>
  </si>
  <si>
    <t>DỰ TOÁN</t>
  </si>
  <si>
    <t>QUYẾT TOÁN</t>
  </si>
  <si>
    <t>SO SÁNH (%)</t>
  </si>
  <si>
    <t>TỔNG SỐ</t>
  </si>
  <si>
    <t>CHI ĐẦU TƯ PHÁT TRIỂN</t>
  </si>
  <si>
    <t>CHI THƯỜNG XUYÊN</t>
  </si>
  <si>
    <t>CHI TRẢ NỢ LÃI CÁC KHOẢN DO CHÍNH QUYỀN ĐỊA PHƯƠNG VAY</t>
  </si>
  <si>
    <t>CHI BỔ SUNG QUỸ DỰ TRỮ TÀI CHÍNH</t>
  </si>
  <si>
    <t>CHI CHƯƠNG TRÌNH MTQG</t>
  </si>
  <si>
    <t>CHI CHUYỂN NGUỒN SANG NGÂN SÁCH NĂM SAU</t>
  </si>
  <si>
    <t>13=4/1</t>
  </si>
  <si>
    <t>14=5/2</t>
  </si>
  <si>
    <t>15=6/3</t>
  </si>
  <si>
    <t>CÁC CƠ QUAN, TỔ CHỨC</t>
  </si>
  <si>
    <t>SỞ GIAO THÔNG VẬN TẢI</t>
  </si>
  <si>
    <t>SỞ NÔNG NGHIỆP &amp; PTNT</t>
  </si>
  <si>
    <t>SỞ TÀI NGUYÊN &amp; MT</t>
  </si>
  <si>
    <t>SỞ XÂY DỰNG</t>
  </si>
  <si>
    <t>SỞ CÔNG THƯƠNG</t>
  </si>
  <si>
    <t>SỞ TƯ PHÁP</t>
  </si>
  <si>
    <t>SỞ TÀI CHÍNH</t>
  </si>
  <si>
    <t>SỞ KẾ HOẠCH ĐẦU TƯ</t>
  </si>
  <si>
    <t>UBND TỈNH</t>
  </si>
  <si>
    <t>SỞ THÔNG TIN TRUYỀN THÔNG</t>
  </si>
  <si>
    <t>SỞ GIÁO DỤC ĐÀO TẠO</t>
  </si>
  <si>
    <t>TRƯỜNG CAO ĐẲNG HẢI DƯƠNG</t>
  </si>
  <si>
    <t>TRƯỜNG ĐẠI HỌC HẢI DƯƠNG</t>
  </si>
  <si>
    <t>TRƯỜNG CAO ĐẲNG DẠY NGHỀ</t>
  </si>
  <si>
    <t>TRƯỜNG CHÍNH TRỊ</t>
  </si>
  <si>
    <t>SỞ Y TẾ</t>
  </si>
  <si>
    <t>SỞ VĂN HOÁ THỂ THAO DU LỊCH</t>
  </si>
  <si>
    <t>ĐÀI PHÁT THANH &amp; TRUYỀN HÌNH TỈNH</t>
  </si>
  <si>
    <t>SỞ LAO ĐỘNG THƯƠNG BINH VÀ XH</t>
  </si>
  <si>
    <t>SỞ KHOA HỌC VÀ CÔNG NGHỆ</t>
  </si>
  <si>
    <t>VĂN PHÒNG HỘI ĐỒNG NHÂN DÂN TỈNH</t>
  </si>
  <si>
    <t>THANH TRA TỈNH</t>
  </si>
  <si>
    <t>SỞ NỘI VỤ</t>
  </si>
  <si>
    <t>VP ĐOÀN ĐẠI BIỂU QUỐC HỘI</t>
  </si>
  <si>
    <t>LIÊN MINH CÁC HỢP TÁC XÃ</t>
  </si>
  <si>
    <t>BAN QUẢN LÝ CÁC KHU CÔNG NGHIỆP</t>
  </si>
  <si>
    <t>TỈNH ĐOÀN THANH NIÊN CSHCM</t>
  </si>
  <si>
    <t>HỘI NÔNG DÂN</t>
  </si>
  <si>
    <t>TỈNH HỘI PHỤ NỮ</t>
  </si>
  <si>
    <t>MẶT TRẬN TỔ QUỐC</t>
  </si>
  <si>
    <t>HỘI CỰU CHIẾN BINH</t>
  </si>
  <si>
    <t>TỈNH HỘI ĐÔNG Y</t>
  </si>
  <si>
    <t>HỘI NGƯỜI CAO TUỔI</t>
  </si>
  <si>
    <t>HỘI NHÀ BÁO</t>
  </si>
  <si>
    <t>HỘI CHỮ THẬP ĐỎ</t>
  </si>
  <si>
    <t>HỘI KHUYẾN HỌC</t>
  </si>
  <si>
    <t>HỘI VĂN HỌC NGHỆ THUẬT</t>
  </si>
  <si>
    <t>LIÊN HIỆP CÁC HỘI KH &amp; KỸ THUẬT</t>
  </si>
  <si>
    <t>HỘI CỰU THANH NIÊN XUNG PHONG</t>
  </si>
  <si>
    <t>LIÊN HIỆP CÁC TỔ CHỨC HỮU NGHỊ</t>
  </si>
  <si>
    <t>TRUNG TÂM HỢP TÁC HỮU NGHỊ</t>
  </si>
  <si>
    <t>HỘI LUẬT GIA</t>
  </si>
  <si>
    <t>HỘI BẢO TRỢ NGƯỜI TÀN TẬT VÀ TRẺ EM MỒ CÔI</t>
  </si>
  <si>
    <t>HỘI NẠN NHÂN CHẤT ĐỘC DA CAM-DIOXIN</t>
  </si>
  <si>
    <t>HỘI NGƯỜI MÙ</t>
  </si>
  <si>
    <t>CÔNG AN TỈNH</t>
  </si>
  <si>
    <t>BỘ CHỈ HUY QUÂN SỰ TỈNH</t>
  </si>
  <si>
    <t>TRƯỜNG CAO ĐẲNG Y TẾ</t>
  </si>
  <si>
    <t>TỈNH ỦY HẢI DƯƠNG</t>
  </si>
  <si>
    <t>BAN CHỈ HUY PCTT &amp; TÌM KIẾM CỨU NẠN</t>
  </si>
  <si>
    <t>BAN QL ĐẦU TƯ XÂY DỰNG TỈNH</t>
  </si>
  <si>
    <t>BAN QUẢN LÝ CÔN SƠN - KIẾP BẠC</t>
  </si>
  <si>
    <t>BỆNH VIỆN ĐA KHOA TỈNH HẢI DƯƠNG</t>
  </si>
  <si>
    <t>BỆNH VIỆN ĐIỀU DƯỠNG VÀ PHỤC HỒI CHỨC NĂNG</t>
  </si>
  <si>
    <t>BỆNH VIỆN LAO VÀ BỆNH PHỔI HẢI DƯƠNG</t>
  </si>
  <si>
    <t>BỆNH VIỆN NHI HẢI DƯƠNG</t>
  </si>
  <si>
    <t>CÔNG TY CP ĐẦU TƯ PHÁT TRIỂN NHÀ VÀ HẠ TẦNG ĐÔ THỊ HUDIC</t>
  </si>
  <si>
    <t>CÔNG TY TNHH MTV KHAI THÁC CÔNG TRÌNH THỦY LỢI</t>
  </si>
  <si>
    <t>HTX THƯƠNG MẠI, DỊCH VỤ, SẢN XUẤT VÀ XÂY DỰNG CỔ DŨNG, HUYỆN KIM THÀNH</t>
  </si>
  <si>
    <t>NHÀ HÁT CHÈO HẢI DƯƠNG</t>
  </si>
  <si>
    <t>THPT NHỊ CHIỂU, HUYỆN KINH MÔN</t>
  </si>
  <si>
    <t>TRUNG TÂM Y TẾ HUYỆN THANH MIỆN</t>
  </si>
  <si>
    <t>TRUNG TÂM Y TẾ HUYỆN TỨ KỲ</t>
  </si>
  <si>
    <t>TRUNG TÂM Y TẾ THÀNH PHỐ CHÍ LINH</t>
  </si>
  <si>
    <t>TRƯỜNG THPT CHÍ LINH</t>
  </si>
  <si>
    <t>TRƯỜNG THPT CHUYÊN NGUYỄN TRÃI</t>
  </si>
  <si>
    <t>TRƯỜNG THPT ĐƯỜNG AN, HUYỆN BÌNH GIANG</t>
  </si>
  <si>
    <t>TRƯỜNG THPT HÀ BẮC, HUYỆN THANH HÀ</t>
  </si>
  <si>
    <t>TRƯỜNG THPT HÀ ĐÔNG, HUYỆN THANH HÀ</t>
  </si>
  <si>
    <t>TRƯỜNG THPT KINH MÔN</t>
  </si>
  <si>
    <t>TRƯỜNG THPT MẠC ĐĨNH CHI</t>
  </si>
  <si>
    <t>UBND HUYỆN BÌNH GIANG</t>
  </si>
  <si>
    <t>UBND HUYỆN CẨM GIÀNG</t>
  </si>
  <si>
    <t>UBND HUYỆN KIM THÀNH</t>
  </si>
  <si>
    <t>UBND HUYỆN NAM SÁCH</t>
  </si>
  <si>
    <t>UBND HUYỆN THANH HÀ</t>
  </si>
  <si>
    <t>UBND HUYỆN THANH MIỆN</t>
  </si>
  <si>
    <t>UBND HUYỆN TỨ KỲ</t>
  </si>
  <si>
    <t>UBND PHƯỜNG CỔ THÀNH, THÀNH PHỐ CHÍ LINH</t>
  </si>
  <si>
    <t>UBND THÀNH PHỐ CHÍ LINH</t>
  </si>
  <si>
    <t>UBND THÀNH PHỐ HẢI DƯƠNG</t>
  </si>
  <si>
    <t>UBND XÃ AN BÌNH, HUYỆN NAM SÁCH</t>
  </si>
  <si>
    <t>UBND XÃ AN ĐỨC, HUYỆN NINH GIANG</t>
  </si>
  <si>
    <t>UBND XÃ AN LƯƠNG</t>
  </si>
  <si>
    <t>UBND XÃ BẠCH ĐẰNG, THỊ XÃ KINH MÔN</t>
  </si>
  <si>
    <t>UBND XÃ CẨM ĐOÀI, HUYỆN CẨM GIÀNG</t>
  </si>
  <si>
    <t>UBND XÃ CẨM ĐÔNG, HUYỆN CẨM GIÀNG</t>
  </si>
  <si>
    <t>UBND XÃ CẨM VĂN, HUYỆN CẨM GIÀNG</t>
  </si>
  <si>
    <t>UBND XÃ ĐẠI ĐỨC, HUYỆN KIM THÀNH</t>
  </si>
  <si>
    <t>UBND XÃ DÂN CHỦ, HUYỆN TỨ KỲ</t>
  </si>
  <si>
    <t>UBND XÃ ĐỨC CHÍNH</t>
  </si>
  <si>
    <t>UBND XÃ HÀ THANH, HUYỆN TỨ KỲ</t>
  </si>
  <si>
    <t>UBND XÃ HIẾN THÀNH, HUYỆN KINH MÔN</t>
  </si>
  <si>
    <t>UBND XÃ HỒNG ĐỨC</t>
  </si>
  <si>
    <t>UBND XÃ HỒNG HƯNG, HUYỆN GIA LỘC</t>
  </si>
  <si>
    <t>UBND XÃ HỒNG PHONG, HUYỆN NINH GIANG</t>
  </si>
  <si>
    <t>UBND XÃ HỢP TIẾN, HUYỆN NAM SÁCH</t>
  </si>
  <si>
    <t>UBND XÃ HƯNG ĐẠO, HUYỆN TỨ KỲ</t>
  </si>
  <si>
    <t>UBND XÃ KIM ANH, HUYỆN KIM THÀNH</t>
  </si>
  <si>
    <t>UBND XÃ KIM ĐÍNH, HUYỆN KIM THÀNH</t>
  </si>
  <si>
    <t>UBND XÃ LÊ HỒNG, HUYỆN THANH MIỆN</t>
  </si>
  <si>
    <t>UBND XÃ LÊ LỢI, HUYỆN GIA LỘC</t>
  </si>
  <si>
    <t>UBND XÃ MINH ĐỨC, HUYỆN TỨ KỲ</t>
  </si>
  <si>
    <t>UBND XÃ NGHĨA AN, HUYỆN NINH GIANG</t>
  </si>
  <si>
    <t>UBND XÃ NGÔ QUYỀN, HUYỆN THANH MIỆN</t>
  </si>
  <si>
    <t>UBND XÃ NGŨ PHÚC, HUYỆN KIM THÀNH</t>
  </si>
  <si>
    <t>UBND XÃ NINH HẢI</t>
  </si>
  <si>
    <t>UBND XÃ PHÚC THÀNH, HUYỆN KIM THÀNH</t>
  </si>
  <si>
    <t>UBND XÃ TAM KỲ, HUYỆN KIM THÀNH</t>
  </si>
  <si>
    <t>UBND XÃ TÂN KỲ, HUYỆN TỨ KỲ</t>
  </si>
  <si>
    <t>UBND XÃ THANH XUÂN, HUYỆN THANH HÀ</t>
  </si>
  <si>
    <t>UBND XÃ THẤT HÙNG, THỊ XÃ KINH MÔN</t>
  </si>
  <si>
    <t>UBND XÃ TRÙNG KHÁNH, HUYỆN GIA LỘC</t>
  </si>
  <si>
    <t>UBND XÃ TỨ CƯỜNG, HUYỆN THANH MIỆN</t>
  </si>
  <si>
    <t>UBND XÃ VĂN HỘI, HUYỆN NINH GIANG</t>
  </si>
  <si>
    <t>UBND XÃ VẠN PHÚC, HUYỆN NINH GIANG</t>
  </si>
  <si>
    <t>UBND XÃ VĨNH HÒA, HUYỆN NINH GIANG</t>
  </si>
  <si>
    <t>CHI DỰ PHÒNG NGÂN SÁCH</t>
  </si>
  <si>
    <t>CHI TẠO NGUỒN, ĐIỀU CHỈNH TIỀN LƯƠNG</t>
  </si>
  <si>
    <t xml:space="preserve">CHI BỔ SUNG CÓ MỤC TIÊU CHO NGÂN SÁCH HUYỆN </t>
  </si>
  <si>
    <t>Biểu số 67/CK-NSNN</t>
  </si>
  <si>
    <t>QUYẾT TOÁN CHI BỔ SUNG TỪ NGÂN SÁCH CẤP TỈNH CHO NGÂN SÁCH HUYỆN, XÃ NĂM 2020</t>
  </si>
  <si>
    <t>TT</t>
  </si>
  <si>
    <t>Tên đơn vị</t>
  </si>
  <si>
    <t>Tổng số</t>
  </si>
  <si>
    <t>Bổ sung cân đối</t>
  </si>
  <si>
    <t>Bổ sung có mục tiêu</t>
  </si>
  <si>
    <t>Vốn đầu tư để thực hiện các CTMT, nhiệm vụ</t>
  </si>
  <si>
    <t>Vốn sự nghiệp thực hiện các chế độ, chính sách</t>
  </si>
  <si>
    <t>Vốn thực hiện các CTMT quốc gia</t>
  </si>
  <si>
    <t>1=2+3+4</t>
  </si>
  <si>
    <t>3=4+5+6</t>
  </si>
  <si>
    <t>7=8+9</t>
  </si>
  <si>
    <t>9=10+11+12</t>
  </si>
  <si>
    <t>13=7/1</t>
  </si>
  <si>
    <t>14=8/2</t>
  </si>
  <si>
    <t>15=9/3</t>
  </si>
  <si>
    <t>16=10/4</t>
  </si>
  <si>
    <t>17=11/5</t>
  </si>
  <si>
    <t>18=12/6</t>
  </si>
  <si>
    <t>HẢI DƯƠNG</t>
  </si>
  <si>
    <t>CHÍ LINH</t>
  </si>
  <si>
    <t>KIM THÀNH</t>
  </si>
  <si>
    <t>KINH MÔN</t>
  </si>
  <si>
    <t>NAM SÁCH</t>
  </si>
  <si>
    <t>THANH HÀ</t>
  </si>
  <si>
    <t>CẨM GIÀNG</t>
  </si>
  <si>
    <t>BÌNH GIANG</t>
  </si>
  <si>
    <t>TỨ KỲ</t>
  </si>
  <si>
    <t>GIA LỘC</t>
  </si>
  <si>
    <t>NINH GIANG</t>
  </si>
  <si>
    <t>THANH MIỆN</t>
  </si>
  <si>
    <t>Biểu số 68/CK-NSNN</t>
  </si>
  <si>
    <t>QUYẾT TOÁN CHI CHƯƠNG TRÌNH MỤC TIÊU QUỐC GIA
NGÂN SÁCH CẤP TỈNH VÀ NGÂN SÁCH HUYỆN, XÃ NĂM 2020</t>
  </si>
  <si>
    <t>Trong đó</t>
  </si>
  <si>
    <t>Chương trình MTQG Nông thôn mới</t>
  </si>
  <si>
    <t>Đầu tư phát triển</t>
  </si>
  <si>
    <t>Kinh phí sự nghiệp</t>
  </si>
  <si>
    <t>Vốn trong nước</t>
  </si>
  <si>
    <t>Vốn ngoài nước</t>
  </si>
  <si>
    <t>5=6+7</t>
  </si>
  <si>
    <t>9=10+11</t>
  </si>
  <si>
    <t>16=5/1</t>
  </si>
  <si>
    <t>17=6/2</t>
  </si>
  <si>
    <t>18=7/3</t>
  </si>
  <si>
    <t>Ngân sách cấp tỉnh</t>
  </si>
  <si>
    <t xml:space="preserve"> VP điều phối xây dựng NTM</t>
  </si>
  <si>
    <t>Chi cục PTNT</t>
  </si>
  <si>
    <t>Sở NN&amp;PTNT</t>
  </si>
  <si>
    <t>TT nước SH và VSMT</t>
  </si>
  <si>
    <t>UB Mặt trận Tổ quốc</t>
  </si>
  <si>
    <t>Hội Nông dân</t>
  </si>
  <si>
    <t>Trả nợ đầu tư XDCB trụ sở Xã Hồng Đức, huyện Ninh Giang</t>
  </si>
  <si>
    <t>Hải Dương</t>
  </si>
  <si>
    <t>Chí Linh</t>
  </si>
  <si>
    <t>Kinh Môn</t>
  </si>
  <si>
    <t>Kim Thành</t>
  </si>
  <si>
    <t>Nam Sách</t>
  </si>
  <si>
    <t>Thanh Hà</t>
  </si>
  <si>
    <t>Tứ Kỳ</t>
  </si>
  <si>
    <t>Gia Lộc</t>
  </si>
  <si>
    <t>Cẩm Giàng</t>
  </si>
  <si>
    <t>Bình Giang</t>
  </si>
  <si>
    <t>Ninh Giang</t>
  </si>
  <si>
    <t>Thanh Miện</t>
  </si>
  <si>
    <t>QUYẾT TOÁN CHI NGÂN SÁCH ĐỊA PHƯƠNG, CHI NGÂN SÁCH CẤP TỈNH
VÀ CHI NGÂN SÁCH HUYỆN, XÃ THEO CƠ CẤU CHI NĂM 2020</t>
  </si>
  <si>
    <t>(Kèm theo Công văn số 4330 /STC-QLNS ngày 27/12/2021 của Sở Tài chính Hải Dương)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</si>
</sst>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s>
  <fonts count="85">
    <font>
      <sz val="12"/>
      <color theme="1"/>
      <name val="Times New Roman"/>
      <family val="2"/>
    </font>
    <font>
      <sz val="11"/>
      <color indexed="8"/>
      <name val="Calibri"/>
      <family val="2"/>
    </font>
    <font>
      <sz val="10"/>
      <name val="Arial"/>
      <family val="0"/>
    </font>
    <font>
      <sz val="13"/>
      <name val="Times New Roman"/>
      <family val="1"/>
    </font>
    <font>
      <b/>
      <sz val="14"/>
      <color indexed="8"/>
      <name val="Times New Roman"/>
      <family val="1"/>
    </font>
    <font>
      <i/>
      <sz val="13"/>
      <color indexed="8"/>
      <name val="Times New Roman"/>
      <family val="1"/>
    </font>
    <font>
      <i/>
      <sz val="13"/>
      <name val="Times New Roman"/>
      <family val="1"/>
    </font>
    <font>
      <b/>
      <sz val="12"/>
      <color indexed="8"/>
      <name val="Times New Roman"/>
      <family val="1"/>
    </font>
    <font>
      <sz val="12"/>
      <color indexed="8"/>
      <name val="Times New Roman"/>
      <family val="1"/>
    </font>
    <font>
      <sz val="11"/>
      <color indexed="8"/>
      <name val="Times New Roman"/>
      <family val="1"/>
    </font>
    <font>
      <b/>
      <sz val="14"/>
      <name val="Times New Roman"/>
      <family val="1"/>
    </font>
    <font>
      <sz val="12"/>
      <name val="Times New Roman"/>
      <family val="1"/>
    </font>
    <font>
      <i/>
      <sz val="14"/>
      <name val="Times New Roman"/>
      <family val="1"/>
    </font>
    <font>
      <sz val="14"/>
      <name val="Times New Roman"/>
      <family val="1"/>
    </font>
    <font>
      <sz val="10"/>
      <name val="Helv"/>
      <family val="2"/>
    </font>
    <font>
      <sz val="10"/>
      <color indexed="8"/>
      <name val="Times New Roman"/>
      <family val="1"/>
    </font>
    <font>
      <b/>
      <sz val="11"/>
      <color indexed="8"/>
      <name val="Calibri"/>
      <family val="2"/>
    </font>
    <font>
      <b/>
      <sz val="10"/>
      <name val="Arial"/>
      <family val="2"/>
    </font>
    <font>
      <i/>
      <sz val="12"/>
      <color indexed="8"/>
      <name val="Times New Roman"/>
      <family val="1"/>
    </font>
    <font>
      <i/>
      <sz val="10"/>
      <name val="Arial"/>
      <family val="2"/>
    </font>
    <font>
      <b/>
      <sz val="11"/>
      <color indexed="8"/>
      <name val="Times New Roman"/>
      <family val="1"/>
    </font>
    <font>
      <i/>
      <sz val="11"/>
      <color indexed="8"/>
      <name val="Times New Roman"/>
      <family val="1"/>
    </font>
    <font>
      <b/>
      <i/>
      <sz val="10"/>
      <name val="Arial"/>
      <family val="2"/>
    </font>
    <font>
      <sz val="12"/>
      <name val=".VnTime"/>
      <family val="2"/>
    </font>
    <font>
      <b/>
      <sz val="13"/>
      <color indexed="8"/>
      <name val="Times New Roman"/>
      <family val="1"/>
    </font>
    <font>
      <b/>
      <sz val="12"/>
      <name val="Times New Roman"/>
      <family val="1"/>
    </font>
    <font>
      <b/>
      <sz val="11"/>
      <name val="Times New Roman"/>
      <family val="1"/>
    </font>
    <font>
      <sz val="11"/>
      <name val="Times New Roman"/>
      <family val="1"/>
    </font>
    <font>
      <i/>
      <sz val="12"/>
      <name val="Times New Roman"/>
      <family val="1"/>
    </font>
    <font>
      <i/>
      <sz val="11"/>
      <name val="Times New Roman"/>
      <family val="1"/>
    </font>
    <font>
      <b/>
      <sz val="11"/>
      <name val="Arial"/>
      <family val="2"/>
    </font>
    <font>
      <sz val="13"/>
      <color indexed="8"/>
      <name val="Times New Roman"/>
      <family val="1"/>
    </font>
    <font>
      <b/>
      <i/>
      <sz val="13"/>
      <color indexed="8"/>
      <name val="Times New Roman"/>
      <family val="1"/>
    </font>
    <font>
      <b/>
      <sz val="10"/>
      <name val="Times New Roman"/>
      <family val="1"/>
    </font>
    <font>
      <sz val="10"/>
      <name val="Times New Roman"/>
      <family val="1"/>
    </font>
    <font>
      <b/>
      <sz val="13"/>
      <name val="Times New Roman"/>
      <family val="1"/>
    </font>
    <font>
      <i/>
      <sz val="10"/>
      <name val="Times New Roman"/>
      <family val="1"/>
    </font>
    <font>
      <sz val="8"/>
      <name val="Times New Roman"/>
      <family val="1"/>
    </font>
    <font>
      <sz val="9"/>
      <name val="Times New Roman"/>
      <family val="1"/>
    </font>
    <font>
      <b/>
      <sz val="9"/>
      <name val="Times New Roman"/>
      <family val="1"/>
    </font>
    <font>
      <u val="single"/>
      <sz val="12"/>
      <name val="Times New Roman"/>
      <family val="1"/>
    </font>
    <font>
      <sz val="14"/>
      <name val=".VnTime"/>
      <family val="2"/>
    </font>
    <font>
      <i/>
      <sz val="9"/>
      <color indexed="8"/>
      <name val="Times New Roman"/>
      <family val="1"/>
    </font>
    <font>
      <b/>
      <sz val="10"/>
      <color indexed="8"/>
      <name val="Times New Roman"/>
      <family val="1"/>
    </font>
    <font>
      <b/>
      <u val="single"/>
      <sz val="10"/>
      <name val="Times New Roman"/>
      <family val="1"/>
    </font>
    <font>
      <u val="single"/>
      <sz val="9"/>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sz val="12"/>
      <color theme="1"/>
      <name val="Times New Roman"/>
      <family val="1"/>
    </font>
    <font>
      <i/>
      <sz val="12"/>
      <color theme="1"/>
      <name val="Times New Roman"/>
      <family val="1"/>
    </font>
    <font>
      <i/>
      <sz val="11"/>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color theme="1"/>
      </left>
      <right style="thin">
        <color theme="1"/>
      </right>
      <top/>
      <bottom style="hair">
        <color theme="1"/>
      </bottom>
    </border>
    <border>
      <left style="thin">
        <color theme="1"/>
      </left>
      <right style="thin">
        <color theme="1"/>
      </right>
      <top style="hair">
        <color theme="1"/>
      </top>
      <bottom style="hair">
        <color theme="1"/>
      </bottom>
    </border>
    <border>
      <left style="thin">
        <color theme="1"/>
      </left>
      <right style="thin">
        <color theme="1"/>
      </right>
      <top style="hair">
        <color theme="1"/>
      </top>
      <bottom/>
    </border>
    <border>
      <left style="thin"/>
      <right style="thin"/>
      <top style="hair"/>
      <bottom/>
    </border>
    <border>
      <left style="thin"/>
      <right style="thin"/>
      <top style="thin"/>
      <bottom/>
    </border>
    <border>
      <left style="thin"/>
      <right style="thin"/>
      <top/>
      <bottom/>
    </border>
    <border>
      <left style="thin"/>
      <right style="thin"/>
      <top/>
      <bottom style="hair"/>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bottom style="hair">
        <color indexed="8"/>
      </bottom>
    </border>
    <border>
      <left style="thin"/>
      <right style="thin"/>
      <top/>
      <bottom style="thin"/>
    </border>
    <border>
      <left style="thin"/>
      <right/>
      <top style="thin"/>
      <bottom/>
    </border>
    <border>
      <left/>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1" fillId="0" borderId="0">
      <alignment/>
      <protection/>
    </xf>
    <xf numFmtId="0" fontId="2" fillId="0" borderId="0">
      <alignment/>
      <protection/>
    </xf>
    <xf numFmtId="0" fontId="2" fillId="0" borderId="0">
      <alignment/>
      <protection/>
    </xf>
    <xf numFmtId="0" fontId="61" fillId="0" borderId="0">
      <alignment/>
      <protection/>
    </xf>
    <xf numFmtId="0" fontId="23"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alignment/>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44">
    <xf numFmtId="0" fontId="0" fillId="0" borderId="0" xfId="0" applyAlignment="1">
      <alignment/>
    </xf>
    <xf numFmtId="0" fontId="3" fillId="0" borderId="0" xfId="0" applyFont="1" applyAlignment="1">
      <alignment/>
    </xf>
    <xf numFmtId="0" fontId="3" fillId="0" borderId="0" xfId="0" applyFont="1" applyFill="1" applyAlignment="1">
      <alignment/>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10" xfId="0" applyFont="1" applyBorder="1" applyAlignment="1">
      <alignment horizontal="center"/>
    </xf>
    <xf numFmtId="0" fontId="8" fillId="0" borderId="0" xfId="0" applyFont="1" applyAlignment="1">
      <alignment/>
    </xf>
    <xf numFmtId="0" fontId="9" fillId="0" borderId="0" xfId="0" applyFont="1" applyAlignment="1">
      <alignment/>
    </xf>
    <xf numFmtId="3" fontId="7" fillId="0" borderId="0" xfId="0" applyNumberFormat="1" applyFont="1" applyAlignment="1">
      <alignment/>
    </xf>
    <xf numFmtId="165" fontId="7" fillId="0" borderId="0" xfId="0" applyNumberFormat="1" applyFont="1" applyAlignment="1">
      <alignment/>
    </xf>
    <xf numFmtId="0" fontId="7"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3" fontId="7" fillId="0" borderId="11" xfId="0" applyNumberFormat="1" applyFont="1" applyFill="1" applyBorder="1" applyAlignment="1">
      <alignment vertical="center" wrapText="1"/>
    </xf>
    <xf numFmtId="9" fontId="78" fillId="0" borderId="11" xfId="71"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3" fontId="8" fillId="0" borderId="11" xfId="0" applyNumberFormat="1" applyFont="1" applyFill="1" applyBorder="1" applyAlignment="1">
      <alignment vertical="center" wrapText="1"/>
    </xf>
    <xf numFmtId="9" fontId="79" fillId="0" borderId="11" xfId="71" applyFont="1" applyBorder="1" applyAlignment="1">
      <alignment horizontal="center" vertical="center" wrapText="1"/>
    </xf>
    <xf numFmtId="3" fontId="8" fillId="0" borderId="0" xfId="0" applyNumberFormat="1" applyFont="1" applyAlignment="1">
      <alignment/>
    </xf>
    <xf numFmtId="3" fontId="7" fillId="0" borderId="11" xfId="0" applyNumberFormat="1" applyFont="1" applyBorder="1" applyAlignment="1">
      <alignment vertical="center" wrapText="1"/>
    </xf>
    <xf numFmtId="165" fontId="7" fillId="0" borderId="11" xfId="48" applyNumberFormat="1" applyFont="1" applyFill="1" applyBorder="1" applyAlignment="1">
      <alignment vertical="center" wrapText="1"/>
    </xf>
    <xf numFmtId="9" fontId="7" fillId="0" borderId="11" xfId="71" applyFont="1" applyBorder="1" applyAlignment="1">
      <alignment horizontal="right" vertical="center" wrapText="1"/>
    </xf>
    <xf numFmtId="165" fontId="7" fillId="0" borderId="11" xfId="48" applyNumberFormat="1" applyFont="1" applyBorder="1" applyAlignment="1">
      <alignment vertical="center" wrapText="1"/>
    </xf>
    <xf numFmtId="165" fontId="8" fillId="0" borderId="11" xfId="48" applyNumberFormat="1" applyFont="1" applyFill="1" applyBorder="1" applyAlignment="1">
      <alignment horizontal="center" vertical="center" wrapText="1"/>
    </xf>
    <xf numFmtId="165" fontId="8" fillId="0" borderId="11" xfId="48" applyNumberFormat="1" applyFont="1" applyBorder="1" applyAlignment="1">
      <alignment horizontal="center" vertical="center" wrapText="1"/>
    </xf>
    <xf numFmtId="9" fontId="8" fillId="0" borderId="11" xfId="71" applyFont="1" applyBorder="1" applyAlignment="1">
      <alignment horizontal="right" vertical="center" wrapText="1"/>
    </xf>
    <xf numFmtId="3" fontId="78" fillId="0" borderId="11" xfId="0" applyNumberFormat="1" applyFont="1" applyBorder="1" applyAlignment="1">
      <alignment horizontal="right" vertical="center" wrapText="1"/>
    </xf>
    <xf numFmtId="165" fontId="7" fillId="0" borderId="11" xfId="48" applyNumberFormat="1" applyFont="1" applyBorder="1" applyAlignment="1">
      <alignment horizontal="center" vertical="center" wrapText="1"/>
    </xf>
    <xf numFmtId="165" fontId="8" fillId="0" borderId="11" xfId="48" applyNumberFormat="1" applyFont="1" applyFill="1" applyBorder="1" applyAlignment="1">
      <alignment vertical="center" wrapText="1"/>
    </xf>
    <xf numFmtId="165" fontId="8" fillId="0" borderId="11" xfId="48" applyNumberFormat="1" applyFont="1" applyBorder="1" applyAlignment="1">
      <alignment/>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9" fontId="7" fillId="0" borderId="12" xfId="71" applyFont="1" applyBorder="1" applyAlignment="1">
      <alignment horizontal="right" vertical="center" wrapText="1"/>
    </xf>
    <xf numFmtId="0" fontId="5" fillId="0" borderId="0" xfId="0" applyFont="1" applyAlignment="1">
      <alignment vertical="center"/>
    </xf>
    <xf numFmtId="0" fontId="7" fillId="0" borderId="13" xfId="0" applyFont="1" applyBorder="1" applyAlignment="1">
      <alignment horizontal="center" vertical="center" wrapText="1"/>
    </xf>
    <xf numFmtId="0" fontId="10"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horizontal="centerContinuous"/>
    </xf>
    <xf numFmtId="0" fontId="11" fillId="0" borderId="0" xfId="0" applyFont="1" applyFill="1" applyAlignment="1">
      <alignment/>
    </xf>
    <xf numFmtId="0" fontId="10" fillId="0" borderId="0" xfId="0" applyFont="1" applyFill="1" applyAlignment="1" quotePrefix="1">
      <alignment horizontal="center"/>
    </xf>
    <xf numFmtId="0" fontId="10" fillId="0" borderId="0" xfId="0" applyFont="1" applyFill="1" applyAlignment="1" quotePrefix="1">
      <alignment horizontal="left"/>
    </xf>
    <xf numFmtId="166" fontId="11" fillId="0" borderId="0" xfId="71" applyNumberFormat="1" applyFont="1" applyFill="1" applyAlignment="1">
      <alignment/>
    </xf>
    <xf numFmtId="0" fontId="12" fillId="0" borderId="0" xfId="0" applyFont="1" applyFill="1" applyAlignment="1">
      <alignment horizontal="center"/>
    </xf>
    <xf numFmtId="0" fontId="12" fillId="0" borderId="0" xfId="0" applyFont="1" applyFill="1" applyAlignment="1">
      <alignment horizontal="left"/>
    </xf>
    <xf numFmtId="0" fontId="13" fillId="0" borderId="0" xfId="0" applyFont="1" applyFill="1" applyAlignment="1">
      <alignment/>
    </xf>
    <xf numFmtId="0" fontId="6" fillId="0" borderId="10" xfId="0" applyFont="1" applyFill="1" applyBorder="1" applyAlignment="1">
      <alignment horizontal="center"/>
    </xf>
    <xf numFmtId="166" fontId="6" fillId="0" borderId="10" xfId="71" applyNumberFormat="1" applyFont="1" applyFill="1" applyBorder="1" applyAlignment="1">
      <alignment horizontal="center"/>
    </xf>
    <xf numFmtId="0" fontId="14" fillId="0" borderId="0" xfId="0" applyFont="1" applyAlignment="1">
      <alignment/>
    </xf>
    <xf numFmtId="166" fontId="7" fillId="0" borderId="13" xfId="71" applyNumberFormat="1" applyFont="1" applyBorder="1" applyAlignment="1">
      <alignment horizontal="center" vertical="center" wrapText="1"/>
    </xf>
    <xf numFmtId="0" fontId="15" fillId="0" borderId="13" xfId="0" applyFont="1" applyBorder="1" applyAlignment="1">
      <alignment horizontal="center" vertical="center" wrapText="1"/>
    </xf>
    <xf numFmtId="166" fontId="15" fillId="0" borderId="13" xfId="71" applyNumberFormat="1" applyFont="1" applyBorder="1" applyAlignment="1">
      <alignment horizontal="center" vertical="center" wrapText="1"/>
    </xf>
    <xf numFmtId="0" fontId="15" fillId="0" borderId="0" xfId="0" applyFont="1" applyAlignment="1">
      <alignment/>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3" fontId="80" fillId="33" borderId="15" xfId="63" applyNumberFormat="1" applyFont="1" applyFill="1" applyBorder="1" applyAlignment="1">
      <alignment horizontal="right" vertical="center" wrapText="1"/>
      <protection/>
    </xf>
    <xf numFmtId="3" fontId="80" fillId="33" borderId="16" xfId="63" applyNumberFormat="1" applyFont="1" applyFill="1" applyBorder="1" applyAlignment="1">
      <alignment horizontal="right" vertical="center" wrapText="1"/>
      <protection/>
    </xf>
    <xf numFmtId="0" fontId="16" fillId="0" borderId="0" xfId="0" applyFont="1" applyAlignment="1">
      <alignment/>
    </xf>
    <xf numFmtId="3" fontId="80" fillId="0" borderId="16" xfId="63" applyNumberFormat="1" applyFont="1" applyFill="1" applyBorder="1" applyAlignment="1">
      <alignment horizontal="right" vertical="center" wrapText="1"/>
      <protection/>
    </xf>
    <xf numFmtId="0" fontId="17" fillId="0" borderId="0" xfId="0" applyFont="1" applyAlignment="1">
      <alignment/>
    </xf>
    <xf numFmtId="3" fontId="0" fillId="0" borderId="16" xfId="63" applyNumberFormat="1" applyFont="1" applyFill="1" applyBorder="1" applyAlignment="1">
      <alignment horizontal="right" vertical="center" wrapText="1"/>
      <protection/>
    </xf>
    <xf numFmtId="0" fontId="2" fillId="0" borderId="0" xfId="0" applyFont="1" applyAlignment="1">
      <alignment/>
    </xf>
    <xf numFmtId="0" fontId="18" fillId="0" borderId="11" xfId="0" applyFont="1" applyFill="1" applyBorder="1" applyAlignment="1">
      <alignment horizontal="center" vertical="center" wrapText="1"/>
    </xf>
    <xf numFmtId="0" fontId="18" fillId="0" borderId="11" xfId="0" applyFont="1" applyFill="1" applyBorder="1" applyAlignment="1">
      <alignment vertical="center" wrapText="1"/>
    </xf>
    <xf numFmtId="3" fontId="81" fillId="0" borderId="16" xfId="63" applyNumberFormat="1" applyFont="1" applyFill="1" applyBorder="1" applyAlignment="1">
      <alignment horizontal="right" vertical="center" wrapText="1"/>
      <protection/>
    </xf>
    <xf numFmtId="0" fontId="19" fillId="0" borderId="0" xfId="0" applyFont="1" applyFill="1" applyAlignment="1">
      <alignment/>
    </xf>
    <xf numFmtId="165" fontId="20" fillId="0" borderId="11" xfId="48" applyNumberFormat="1" applyFont="1" applyBorder="1" applyAlignment="1">
      <alignment horizontal="center" vertical="center" wrapText="1"/>
    </xf>
    <xf numFmtId="167" fontId="80" fillId="0" borderId="16" xfId="63" applyNumberFormat="1" applyFont="1" applyFill="1" applyBorder="1" applyAlignment="1">
      <alignment horizontal="right" vertical="center" wrapText="1"/>
      <protection/>
    </xf>
    <xf numFmtId="3" fontId="78" fillId="0" borderId="17" xfId="63" applyNumberFormat="1" applyFont="1" applyFill="1" applyBorder="1" applyAlignment="1">
      <alignment horizontal="right" vertical="center" wrapText="1"/>
      <protection/>
    </xf>
    <xf numFmtId="0" fontId="80" fillId="0" borderId="16" xfId="63" applyFont="1" applyFill="1" applyBorder="1" applyAlignment="1">
      <alignment horizontal="left" vertical="center" wrapText="1"/>
      <protection/>
    </xf>
    <xf numFmtId="167" fontId="81" fillId="0" borderId="16" xfId="63" applyNumberFormat="1" applyFont="1" applyFill="1" applyBorder="1" applyAlignment="1">
      <alignment horizontal="right" vertical="center" wrapText="1"/>
      <protection/>
    </xf>
    <xf numFmtId="165" fontId="21" fillId="0" borderId="11" xfId="48" applyNumberFormat="1" applyFont="1" applyBorder="1" applyAlignment="1">
      <alignment horizontal="center" vertical="center" wrapText="1"/>
    </xf>
    <xf numFmtId="9" fontId="21" fillId="0" borderId="11" xfId="48" applyNumberFormat="1" applyFont="1" applyBorder="1" applyAlignment="1">
      <alignment horizontal="center" vertical="center" wrapText="1"/>
    </xf>
    <xf numFmtId="9" fontId="20" fillId="0" borderId="11" xfId="48"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22" fillId="0" borderId="0" xfId="0" applyFont="1" applyFill="1" applyAlignment="1">
      <alignment/>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165" fontId="20" fillId="0" borderId="18" xfId="48" applyNumberFormat="1" applyFont="1" applyBorder="1" applyAlignment="1">
      <alignment horizontal="center" vertical="center" wrapText="1"/>
    </xf>
    <xf numFmtId="9" fontId="20" fillId="0" borderId="18" xfId="48" applyNumberFormat="1" applyFont="1" applyBorder="1" applyAlignment="1">
      <alignment horizontal="center" vertical="center" wrapText="1"/>
    </xf>
    <xf numFmtId="0" fontId="10" fillId="0" borderId="12" xfId="64" applyFont="1" applyFill="1" applyBorder="1" applyAlignment="1">
      <alignment horizontal="center" vertical="center"/>
      <protection/>
    </xf>
    <xf numFmtId="0" fontId="80" fillId="0" borderId="12" xfId="63" applyFont="1" applyFill="1" applyBorder="1" applyAlignment="1">
      <alignment horizontal="left" vertical="center" wrapText="1"/>
      <protection/>
    </xf>
    <xf numFmtId="165" fontId="80" fillId="0" borderId="12" xfId="48" applyNumberFormat="1" applyFont="1" applyFill="1" applyBorder="1" applyAlignment="1">
      <alignment horizontal="right" vertical="center" wrapText="1"/>
    </xf>
    <xf numFmtId="9" fontId="80" fillId="0" borderId="12" xfId="48" applyNumberFormat="1"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left"/>
    </xf>
    <xf numFmtId="0" fontId="3" fillId="0" borderId="0" xfId="0" applyFont="1" applyAlignment="1">
      <alignment horizontal="center"/>
    </xf>
    <xf numFmtId="0" fontId="24" fillId="0" borderId="0" xfId="0" applyFont="1" applyAlignment="1">
      <alignment horizontal="right" vertical="center"/>
    </xf>
    <xf numFmtId="0" fontId="5" fillId="0" borderId="10" xfId="0" applyFont="1" applyBorder="1" applyAlignment="1">
      <alignment horizontal="center" vertical="center"/>
    </xf>
    <xf numFmtId="0" fontId="20" fillId="0" borderId="13" xfId="0" applyFont="1" applyBorder="1" applyAlignment="1">
      <alignment horizontal="center" vertical="center" wrapText="1"/>
    </xf>
    <xf numFmtId="49" fontId="25" fillId="0" borderId="19" xfId="0" applyNumberFormat="1" applyFont="1" applyFill="1" applyBorder="1" applyAlignment="1">
      <alignment horizontal="center" vertical="center" wrapText="1"/>
    </xf>
    <xf numFmtId="49" fontId="25" fillId="0" borderId="19" xfId="0" applyNumberFormat="1" applyFont="1" applyFill="1" applyBorder="1" applyAlignment="1">
      <alignment horizontal="left" vertical="center" wrapText="1"/>
    </xf>
    <xf numFmtId="3" fontId="26" fillId="0" borderId="11" xfId="0" applyNumberFormat="1" applyFont="1" applyFill="1" applyBorder="1" applyAlignment="1">
      <alignment horizontal="center" vertical="center" wrapText="1"/>
    </xf>
    <xf numFmtId="9" fontId="26" fillId="0" borderId="11" xfId="71" applyFont="1" applyFill="1" applyBorder="1" applyAlignment="1">
      <alignment horizontal="center" vertical="center" wrapText="1"/>
    </xf>
    <xf numFmtId="9" fontId="25" fillId="0" borderId="11" xfId="71" applyFont="1" applyFill="1" applyBorder="1" applyAlignment="1">
      <alignment horizontal="right" vertical="center" wrapText="1"/>
    </xf>
    <xf numFmtId="9" fontId="25" fillId="0" borderId="11" xfId="71" applyFont="1" applyFill="1" applyBorder="1" applyAlignment="1">
      <alignment horizontal="right" vertical="center"/>
    </xf>
    <xf numFmtId="0" fontId="26" fillId="0" borderId="0" xfId="0" applyFont="1" applyFill="1" applyAlignment="1">
      <alignment horizontal="center"/>
    </xf>
    <xf numFmtId="3" fontId="26" fillId="0" borderId="0" xfId="0" applyNumberFormat="1" applyFont="1" applyFill="1" applyAlignment="1">
      <alignment horizontal="center"/>
    </xf>
    <xf numFmtId="0" fontId="25" fillId="0" borderId="11" xfId="0" applyFont="1" applyFill="1" applyBorder="1" applyAlignment="1">
      <alignment horizontal="center" vertical="center"/>
    </xf>
    <xf numFmtId="49" fontId="25" fillId="0" borderId="11" xfId="0" applyNumberFormat="1" applyFont="1" applyFill="1" applyBorder="1" applyAlignment="1">
      <alignment horizontal="left" vertical="center" wrapText="1"/>
    </xf>
    <xf numFmtId="3" fontId="26" fillId="0" borderId="11" xfId="0" applyNumberFormat="1" applyFont="1" applyFill="1" applyBorder="1" applyAlignment="1">
      <alignment horizontal="right" vertical="center" wrapText="1"/>
    </xf>
    <xf numFmtId="3" fontId="26" fillId="0" borderId="0" xfId="0" applyNumberFormat="1" applyFont="1" applyFill="1" applyAlignment="1">
      <alignment/>
    </xf>
    <xf numFmtId="0" fontId="26" fillId="0" borderId="0" xfId="0" applyFont="1" applyFill="1" applyAlignment="1">
      <alignment/>
    </xf>
    <xf numFmtId="0" fontId="11" fillId="0" borderId="11" xfId="0" applyFont="1" applyFill="1" applyBorder="1" applyAlignment="1">
      <alignment horizontal="center" vertical="center"/>
    </xf>
    <xf numFmtId="49" fontId="11" fillId="0" borderId="11" xfId="0" applyNumberFormat="1" applyFont="1" applyFill="1" applyBorder="1" applyAlignment="1">
      <alignment horizontal="left" vertical="center" wrapText="1"/>
    </xf>
    <xf numFmtId="3" fontId="27" fillId="0" borderId="11" xfId="0" applyNumberFormat="1" applyFont="1" applyFill="1" applyBorder="1" applyAlignment="1">
      <alignment horizontal="right" vertical="center" wrapText="1"/>
    </xf>
    <xf numFmtId="3" fontId="27" fillId="0" borderId="11" xfId="0" applyNumberFormat="1" applyFont="1" applyFill="1" applyBorder="1" applyAlignment="1">
      <alignment horizontal="center" vertical="center" wrapText="1"/>
    </xf>
    <xf numFmtId="9" fontId="11" fillId="0" borderId="11" xfId="71" applyFont="1" applyFill="1" applyBorder="1" applyAlignment="1">
      <alignment horizontal="right" vertical="center" wrapText="1"/>
    </xf>
    <xf numFmtId="9" fontId="11" fillId="0" borderId="11" xfId="71" applyFont="1" applyFill="1" applyBorder="1" applyAlignment="1">
      <alignment horizontal="right" vertical="center"/>
    </xf>
    <xf numFmtId="0" fontId="27" fillId="0" borderId="0" xfId="0" applyFont="1" applyFill="1" applyAlignment="1">
      <alignment/>
    </xf>
    <xf numFmtId="3" fontId="27" fillId="0" borderId="0" xfId="0" applyNumberFormat="1" applyFont="1" applyFill="1" applyAlignment="1">
      <alignment horizontal="center"/>
    </xf>
    <xf numFmtId="3" fontId="11" fillId="0" borderId="11" xfId="0" applyNumberFormat="1" applyFont="1" applyFill="1" applyBorder="1" applyAlignment="1">
      <alignment horizontal="right" vertical="center" wrapText="1"/>
    </xf>
    <xf numFmtId="0" fontId="28" fillId="0" borderId="11" xfId="0" applyFont="1" applyBorder="1" applyAlignment="1">
      <alignment vertical="center"/>
    </xf>
    <xf numFmtId="0" fontId="28" fillId="0" borderId="11" xfId="0" applyFont="1" applyBorder="1" applyAlignment="1">
      <alignment vertical="center" wrapText="1"/>
    </xf>
    <xf numFmtId="0" fontId="11" fillId="0" borderId="11" xfId="0" applyFont="1" applyBorder="1" applyAlignment="1">
      <alignment vertical="center" wrapText="1"/>
    </xf>
    <xf numFmtId="0" fontId="28" fillId="0" borderId="11" xfId="0" applyFont="1" applyFill="1" applyBorder="1" applyAlignment="1">
      <alignment horizontal="center" vertical="center"/>
    </xf>
    <xf numFmtId="3" fontId="29" fillId="0" borderId="11" xfId="0" applyNumberFormat="1" applyFont="1" applyFill="1" applyBorder="1" applyAlignment="1">
      <alignment horizontal="right" vertical="center" wrapText="1"/>
    </xf>
    <xf numFmtId="9" fontId="28" fillId="0" borderId="11" xfId="71" applyFont="1" applyFill="1" applyBorder="1" applyAlignment="1">
      <alignment horizontal="right" vertical="center" wrapText="1"/>
    </xf>
    <xf numFmtId="0" fontId="29" fillId="0" borderId="0" xfId="0" applyFont="1" applyFill="1" applyAlignment="1">
      <alignment/>
    </xf>
    <xf numFmtId="9" fontId="29" fillId="0" borderId="11" xfId="71" applyFont="1" applyFill="1" applyBorder="1" applyAlignment="1">
      <alignment horizontal="center" vertical="center" wrapText="1"/>
    </xf>
    <xf numFmtId="9" fontId="27" fillId="0" borderId="11" xfId="71" applyFont="1" applyFill="1" applyBorder="1" applyAlignment="1">
      <alignment horizontal="center" vertical="center" wrapText="1"/>
    </xf>
    <xf numFmtId="3" fontId="82" fillId="0" borderId="11" xfId="0" applyNumberFormat="1" applyFont="1" applyFill="1" applyBorder="1" applyAlignment="1">
      <alignment horizontal="right" vertical="center" wrapText="1"/>
    </xf>
    <xf numFmtId="9" fontId="28" fillId="0" borderId="11" xfId="71" applyFont="1" applyFill="1" applyBorder="1" applyAlignment="1">
      <alignment horizontal="right" vertical="center"/>
    </xf>
    <xf numFmtId="0" fontId="18" fillId="0" borderId="11" xfId="0" applyFont="1" applyFill="1" applyBorder="1" applyAlignment="1">
      <alignment horizontal="center" vertical="center"/>
    </xf>
    <xf numFmtId="49" fontId="18" fillId="0" borderId="11" xfId="0" applyNumberFormat="1" applyFont="1" applyFill="1" applyBorder="1" applyAlignment="1">
      <alignment horizontal="left" vertical="center" wrapText="1"/>
    </xf>
    <xf numFmtId="0" fontId="21" fillId="0" borderId="0" xfId="0" applyFont="1" applyFill="1" applyAlignment="1">
      <alignment/>
    </xf>
    <xf numFmtId="0" fontId="25" fillId="0" borderId="11" xfId="0" applyFont="1" applyBorder="1" applyAlignment="1">
      <alignment vertical="center" wrapText="1"/>
    </xf>
    <xf numFmtId="3" fontId="25" fillId="0" borderId="11" xfId="0" applyNumberFormat="1" applyFont="1" applyFill="1" applyBorder="1" applyAlignment="1">
      <alignment horizontal="right" vertical="center" wrapText="1"/>
    </xf>
    <xf numFmtId="0" fontId="9" fillId="0" borderId="0" xfId="0" applyFont="1" applyFill="1" applyAlignment="1">
      <alignment/>
    </xf>
    <xf numFmtId="0" fontId="25" fillId="0" borderId="11" xfId="0" applyFont="1" applyBorder="1" applyAlignment="1">
      <alignment horizontal="center" vertical="center" wrapText="1"/>
    </xf>
    <xf numFmtId="3" fontId="26" fillId="0" borderId="11" xfId="0" applyNumberFormat="1" applyFont="1" applyFill="1" applyBorder="1" applyAlignment="1">
      <alignment vertical="center" wrapText="1"/>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left" vertical="center" wrapText="1"/>
    </xf>
    <xf numFmtId="3" fontId="83" fillId="0" borderId="11" xfId="0" applyNumberFormat="1" applyFont="1" applyFill="1" applyBorder="1" applyAlignment="1">
      <alignment vertical="center" wrapText="1"/>
    </xf>
    <xf numFmtId="3" fontId="9" fillId="0" borderId="11" xfId="0" applyNumberFormat="1" applyFont="1" applyFill="1" applyBorder="1" applyAlignment="1">
      <alignment vertical="center" wrapText="1"/>
    </xf>
    <xf numFmtId="9" fontId="27" fillId="0" borderId="11" xfId="71" applyFont="1" applyFill="1" applyBorder="1" applyAlignment="1">
      <alignment horizontal="right" vertical="center" wrapText="1"/>
    </xf>
    <xf numFmtId="0" fontId="25" fillId="0" borderId="12" xfId="0" applyFont="1" applyBorder="1" applyAlignment="1">
      <alignment horizontal="center" vertical="center"/>
    </xf>
    <xf numFmtId="49" fontId="7" fillId="0" borderId="12" xfId="0" applyNumberFormat="1" applyFont="1" applyFill="1" applyBorder="1" applyAlignment="1">
      <alignment horizontal="left" vertical="center" wrapText="1"/>
    </xf>
    <xf numFmtId="3" fontId="84" fillId="0" borderId="12" xfId="0" applyNumberFormat="1" applyFont="1" applyFill="1" applyBorder="1" applyAlignment="1">
      <alignment horizontal="right" vertical="center" wrapText="1"/>
    </xf>
    <xf numFmtId="3" fontId="26" fillId="0" borderId="12" xfId="0" applyNumberFormat="1" applyFont="1" applyFill="1" applyBorder="1" applyAlignment="1">
      <alignment horizontal="center" vertical="center" wrapText="1"/>
    </xf>
    <xf numFmtId="9" fontId="26" fillId="0" borderId="12" xfId="71" applyFont="1" applyFill="1" applyBorder="1" applyAlignment="1">
      <alignment horizontal="center" vertical="center" wrapText="1"/>
    </xf>
    <xf numFmtId="0" fontId="3" fillId="0" borderId="12" xfId="0" applyFont="1" applyBorder="1" applyAlignment="1">
      <alignment/>
    </xf>
    <xf numFmtId="9" fontId="25" fillId="0" borderId="12" xfId="71" applyFont="1" applyFill="1" applyBorder="1" applyAlignment="1">
      <alignment horizontal="right" vertical="center"/>
    </xf>
    <xf numFmtId="0" fontId="6" fillId="0" borderId="0" xfId="0" applyFont="1" applyAlignment="1">
      <alignment horizontal="center" vertical="center"/>
    </xf>
    <xf numFmtId="0" fontId="5" fillId="0" borderId="0" xfId="0" applyFont="1" applyAlignment="1">
      <alignment horizontal="right" vertical="center"/>
    </xf>
    <xf numFmtId="0" fontId="17" fillId="0" borderId="0" xfId="0" applyFont="1" applyFill="1" applyBorder="1" applyAlignment="1">
      <alignment horizontal="center"/>
    </xf>
    <xf numFmtId="49" fontId="27" fillId="0" borderId="13" xfId="0" applyNumberFormat="1" applyFont="1" applyFill="1" applyBorder="1" applyAlignment="1">
      <alignment horizontal="center" vertical="center" wrapText="1"/>
    </xf>
    <xf numFmtId="3" fontId="27" fillId="0" borderId="13" xfId="0" applyNumberFormat="1" applyFont="1" applyFill="1" applyBorder="1" applyAlignment="1">
      <alignment horizontal="center" vertical="center" wrapText="1"/>
    </xf>
    <xf numFmtId="0" fontId="30" fillId="0" borderId="0" xfId="0" applyFont="1" applyFill="1" applyBorder="1" applyAlignment="1">
      <alignment horizontal="center"/>
    </xf>
    <xf numFmtId="49" fontId="25" fillId="0" borderId="14" xfId="0" applyNumberFormat="1" applyFont="1" applyFill="1" applyBorder="1" applyAlignment="1">
      <alignment horizontal="center" vertical="center" wrapText="1"/>
    </xf>
    <xf numFmtId="3" fontId="25" fillId="0" borderId="20" xfId="0" applyNumberFormat="1" applyFont="1" applyFill="1" applyBorder="1" applyAlignment="1">
      <alignment horizontal="right" vertical="center" wrapText="1"/>
    </xf>
    <xf numFmtId="0" fontId="25" fillId="0" borderId="11" xfId="0" applyFont="1" applyFill="1" applyBorder="1" applyAlignment="1">
      <alignment horizontal="center" vertical="center" wrapText="1"/>
    </xf>
    <xf numFmtId="3" fontId="7" fillId="0" borderId="11" xfId="0" applyNumberFormat="1" applyFont="1" applyFill="1" applyBorder="1" applyAlignment="1">
      <alignment horizontal="right" vertical="center" wrapText="1"/>
    </xf>
    <xf numFmtId="3" fontId="25" fillId="0" borderId="21" xfId="0" applyNumberFormat="1" applyFont="1" applyFill="1" applyBorder="1" applyAlignment="1">
      <alignment horizontal="right" vertical="center" wrapText="1"/>
    </xf>
    <xf numFmtId="0" fontId="11" fillId="0" borderId="11" xfId="0" applyFont="1" applyBorder="1" applyAlignment="1">
      <alignment horizontal="center" vertical="center" wrapText="1"/>
    </xf>
    <xf numFmtId="3" fontId="31" fillId="0" borderId="11" xfId="65" applyNumberFormat="1" applyFont="1" applyBorder="1" applyAlignment="1">
      <alignment horizontal="right" vertical="center" wrapText="1"/>
      <protection/>
    </xf>
    <xf numFmtId="0" fontId="0" fillId="0" borderId="0" xfId="0" applyFont="1" applyAlignment="1">
      <alignment/>
    </xf>
    <xf numFmtId="0" fontId="25" fillId="0" borderId="12" xfId="0" applyFont="1" applyFill="1" applyBorder="1" applyAlignment="1">
      <alignment horizontal="center" vertical="center" wrapText="1"/>
    </xf>
    <xf numFmtId="49" fontId="25" fillId="0" borderId="12" xfId="0" applyNumberFormat="1" applyFont="1" applyFill="1" applyBorder="1" applyAlignment="1">
      <alignment horizontal="left" vertical="center" wrapText="1"/>
    </xf>
    <xf numFmtId="3" fontId="25" fillId="0" borderId="12" xfId="0" applyNumberFormat="1" applyFont="1" applyFill="1" applyBorder="1" applyAlignment="1">
      <alignment horizontal="right" vertical="center" wrapText="1"/>
    </xf>
    <xf numFmtId="0" fontId="32" fillId="0" borderId="0" xfId="0" applyFont="1" applyAlignment="1">
      <alignment vertical="center"/>
    </xf>
    <xf numFmtId="0" fontId="31" fillId="0" borderId="0" xfId="0" applyFont="1" applyAlignment="1">
      <alignment vertical="center"/>
    </xf>
    <xf numFmtId="49" fontId="11" fillId="0" borderId="0" xfId="66" applyNumberFormat="1" applyFont="1" applyFill="1" applyAlignment="1">
      <alignment vertical="center" wrapText="1"/>
      <protection/>
    </xf>
    <xf numFmtId="3" fontId="34" fillId="0" borderId="0" xfId="66" applyNumberFormat="1" applyFont="1" applyFill="1">
      <alignment/>
      <protection/>
    </xf>
    <xf numFmtId="0" fontId="34" fillId="0" borderId="0" xfId="66" applyFont="1" applyFill="1">
      <alignment/>
      <protection/>
    </xf>
    <xf numFmtId="49" fontId="27" fillId="0" borderId="0" xfId="66" applyNumberFormat="1" applyFont="1" applyFill="1" applyAlignment="1">
      <alignment horizontal="center" vertical="center"/>
      <protection/>
    </xf>
    <xf numFmtId="0" fontId="37" fillId="0" borderId="0" xfId="66" applyFont="1" applyFill="1">
      <alignment/>
      <protection/>
    </xf>
    <xf numFmtId="3" fontId="37" fillId="0" borderId="22" xfId="66" applyNumberFormat="1" applyFont="1" applyFill="1" applyBorder="1" applyAlignment="1">
      <alignment horizontal="center" vertical="center" wrapText="1"/>
      <protection/>
    </xf>
    <xf numFmtId="3" fontId="38" fillId="0" borderId="22" xfId="66" applyNumberFormat="1" applyFont="1" applyFill="1" applyBorder="1" applyAlignment="1">
      <alignment horizontal="center" vertical="center" wrapText="1"/>
      <protection/>
    </xf>
    <xf numFmtId="165" fontId="11" fillId="0" borderId="0" xfId="72" applyNumberFormat="1" applyFont="1" applyFill="1">
      <alignment/>
      <protection/>
    </xf>
    <xf numFmtId="0" fontId="11" fillId="0" borderId="0" xfId="72" applyFont="1" applyFill="1">
      <alignment/>
      <protection/>
    </xf>
    <xf numFmtId="0" fontId="40" fillId="0" borderId="0" xfId="66" applyFont="1" applyFill="1">
      <alignment/>
      <protection/>
    </xf>
    <xf numFmtId="0" fontId="25" fillId="0" borderId="0" xfId="66" applyFont="1" applyFill="1">
      <alignment/>
      <protection/>
    </xf>
    <xf numFmtId="165" fontId="38" fillId="0" borderId="23" xfId="66" applyNumberFormat="1" applyFont="1" applyFill="1" applyBorder="1" applyAlignment="1">
      <alignment vertical="center" wrapText="1"/>
      <protection/>
    </xf>
    <xf numFmtId="3" fontId="38" fillId="0" borderId="23" xfId="66" applyNumberFormat="1" applyFont="1" applyFill="1" applyBorder="1" applyAlignment="1">
      <alignment vertical="center" wrapText="1"/>
      <protection/>
    </xf>
    <xf numFmtId="165" fontId="38" fillId="0" borderId="23" xfId="46" applyNumberFormat="1" applyFont="1" applyFill="1" applyBorder="1" applyAlignment="1">
      <alignment vertical="center" wrapText="1"/>
    </xf>
    <xf numFmtId="0" fontId="38" fillId="0" borderId="23" xfId="66" applyFont="1" applyFill="1" applyBorder="1" applyAlignment="1">
      <alignment vertical="center" wrapText="1"/>
      <protection/>
    </xf>
    <xf numFmtId="0" fontId="38" fillId="0" borderId="0" xfId="64" applyFont="1" applyFill="1" applyAlignment="1">
      <alignment horizontal="center"/>
      <protection/>
    </xf>
    <xf numFmtId="0" fontId="38" fillId="0" borderId="0" xfId="64" applyFont="1" applyFill="1" applyAlignment="1">
      <alignment wrapText="1"/>
      <protection/>
    </xf>
    <xf numFmtId="0" fontId="38" fillId="0" borderId="0" xfId="64" applyFont="1" applyFill="1">
      <alignment/>
      <protection/>
    </xf>
    <xf numFmtId="0" fontId="39" fillId="0" borderId="0" xfId="64" applyNumberFormat="1" applyFont="1" applyFill="1" applyAlignment="1">
      <alignment/>
      <protection/>
    </xf>
    <xf numFmtId="0" fontId="3" fillId="0" borderId="0" xfId="64" applyFont="1" applyFill="1">
      <alignment/>
      <protection/>
    </xf>
    <xf numFmtId="0" fontId="3" fillId="0" borderId="0" xfId="64" applyFont="1">
      <alignment/>
      <protection/>
    </xf>
    <xf numFmtId="3" fontId="38" fillId="0" borderId="0" xfId="64" applyNumberFormat="1" applyFont="1" applyFill="1">
      <alignment/>
      <protection/>
    </xf>
    <xf numFmtId="0" fontId="38" fillId="0" borderId="0" xfId="64" applyFont="1" applyFill="1" applyAlignment="1">
      <alignment horizontal="right" vertical="center"/>
      <protection/>
    </xf>
    <xf numFmtId="0" fontId="38" fillId="0" borderId="0" xfId="64" applyFont="1">
      <alignment/>
      <protection/>
    </xf>
    <xf numFmtId="0" fontId="38" fillId="0" borderId="13" xfId="64" applyFont="1" applyFill="1" applyBorder="1" applyAlignment="1">
      <alignment horizontal="center" vertical="center" wrapText="1"/>
      <protection/>
    </xf>
    <xf numFmtId="0" fontId="38" fillId="0" borderId="0" xfId="64" applyFont="1" applyAlignment="1">
      <alignment horizontal="center"/>
      <protection/>
    </xf>
    <xf numFmtId="0" fontId="33" fillId="0" borderId="13" xfId="62" applyFont="1" applyFill="1" applyBorder="1" applyAlignment="1">
      <alignment vertical="center" wrapText="1"/>
      <protection/>
    </xf>
    <xf numFmtId="3" fontId="33" fillId="0" borderId="13" xfId="44" applyNumberFormat="1" applyFont="1" applyBorder="1" applyAlignment="1">
      <alignment horizontal="right" vertical="center" wrapText="1"/>
    </xf>
    <xf numFmtId="9" fontId="39" fillId="0" borderId="13" xfId="64" applyNumberFormat="1" applyFont="1" applyFill="1" applyBorder="1" applyAlignment="1">
      <alignment horizontal="right" vertical="center" wrapText="1"/>
      <protection/>
    </xf>
    <xf numFmtId="0" fontId="39" fillId="0" borderId="0" xfId="64" applyFont="1" applyFill="1">
      <alignment/>
      <protection/>
    </xf>
    <xf numFmtId="0" fontId="39" fillId="0" borderId="0" xfId="64" applyFont="1">
      <alignment/>
      <protection/>
    </xf>
    <xf numFmtId="0" fontId="38" fillId="0" borderId="21" xfId="64" applyFont="1" applyFill="1" applyBorder="1" applyAlignment="1">
      <alignment horizontal="center" vertical="center" wrapText="1"/>
      <protection/>
    </xf>
    <xf numFmtId="0" fontId="34" fillId="0" borderId="21" xfId="62" applyFont="1" applyFill="1" applyBorder="1" applyAlignment="1">
      <alignment vertical="center" wrapText="1"/>
      <protection/>
    </xf>
    <xf numFmtId="3" fontId="34" fillId="0" borderId="21" xfId="44" applyNumberFormat="1" applyFont="1" applyBorder="1" applyAlignment="1">
      <alignment horizontal="right" vertical="center" wrapText="1"/>
    </xf>
    <xf numFmtId="9" fontId="38" fillId="0" borderId="21" xfId="64" applyNumberFormat="1" applyFont="1" applyFill="1" applyBorder="1" applyAlignment="1">
      <alignment horizontal="right" vertical="center" wrapText="1"/>
      <protection/>
    </xf>
    <xf numFmtId="0" fontId="38" fillId="0" borderId="11" xfId="64" applyFont="1" applyFill="1" applyBorder="1" applyAlignment="1">
      <alignment horizontal="center" vertical="center" wrapText="1"/>
      <protection/>
    </xf>
    <xf numFmtId="0" fontId="34" fillId="0" borderId="11" xfId="62" applyFont="1" applyFill="1" applyBorder="1" applyAlignment="1">
      <alignment vertical="center" wrapText="1"/>
      <protection/>
    </xf>
    <xf numFmtId="3" fontId="34" fillId="0" borderId="11" xfId="44" applyNumberFormat="1" applyFont="1" applyBorder="1" applyAlignment="1">
      <alignment horizontal="right" vertical="center" wrapText="1"/>
    </xf>
    <xf numFmtId="9" fontId="38" fillId="0" borderId="11" xfId="64" applyNumberFormat="1" applyFont="1" applyFill="1" applyBorder="1" applyAlignment="1">
      <alignment horizontal="right" vertical="center" wrapText="1"/>
      <protection/>
    </xf>
    <xf numFmtId="0" fontId="38" fillId="0" borderId="12" xfId="64" applyFont="1" applyFill="1" applyBorder="1" applyAlignment="1">
      <alignment horizontal="center" vertical="center" wrapText="1"/>
      <protection/>
    </xf>
    <xf numFmtId="0" fontId="34" fillId="0" borderId="12" xfId="62" applyFont="1" applyFill="1" applyBorder="1" applyAlignment="1">
      <alignment vertical="center" wrapText="1"/>
      <protection/>
    </xf>
    <xf numFmtId="3" fontId="34" fillId="0" borderId="12" xfId="44" applyNumberFormat="1" applyFont="1" applyBorder="1" applyAlignment="1">
      <alignment horizontal="right" vertical="center" wrapText="1"/>
    </xf>
    <xf numFmtId="9" fontId="38" fillId="0" borderId="12" xfId="64" applyNumberFormat="1" applyFont="1" applyFill="1" applyBorder="1" applyAlignment="1">
      <alignment horizontal="right" vertical="center" wrapText="1"/>
      <protection/>
    </xf>
    <xf numFmtId="165" fontId="38" fillId="0" borderId="0" xfId="64" applyNumberFormat="1" applyFont="1" applyFill="1">
      <alignment/>
      <protection/>
    </xf>
    <xf numFmtId="0" fontId="38" fillId="0" borderId="0" xfId="72" applyFont="1" applyFill="1" applyAlignment="1">
      <alignment horizontal="center" vertical="center"/>
      <protection/>
    </xf>
    <xf numFmtId="49" fontId="38" fillId="0" borderId="0" xfId="72" applyNumberFormat="1" applyFont="1" applyFill="1" applyAlignment="1">
      <alignment horizontal="left" wrapText="1"/>
      <protection/>
    </xf>
    <xf numFmtId="0" fontId="38" fillId="0" borderId="0" xfId="72" applyFont="1" applyFill="1" applyAlignment="1">
      <alignment/>
      <protection/>
    </xf>
    <xf numFmtId="0" fontId="38" fillId="0" borderId="0" xfId="72" applyFont="1" applyFill="1">
      <alignment/>
      <protection/>
    </xf>
    <xf numFmtId="0" fontId="34" fillId="0" borderId="0" xfId="72" applyFont="1" applyFill="1">
      <alignment/>
      <protection/>
    </xf>
    <xf numFmtId="0" fontId="33" fillId="0" borderId="0" xfId="72" applyFont="1" applyFill="1">
      <alignment/>
      <protection/>
    </xf>
    <xf numFmtId="0" fontId="44" fillId="0" borderId="0" xfId="72" applyFont="1" applyFill="1">
      <alignment/>
      <protection/>
    </xf>
    <xf numFmtId="49" fontId="38" fillId="0" borderId="11" xfId="47" applyNumberFormat="1" applyFont="1" applyFill="1" applyBorder="1" applyAlignment="1">
      <alignment horizontal="left" vertical="center" wrapText="1"/>
    </xf>
    <xf numFmtId="49" fontId="38" fillId="0" borderId="0" xfId="47" applyNumberFormat="1" applyFont="1" applyFill="1" applyBorder="1" applyAlignment="1">
      <alignment horizontal="left" vertical="center" wrapText="1"/>
    </xf>
    <xf numFmtId="3" fontId="34" fillId="0" borderId="23" xfId="44" applyNumberFormat="1" applyFont="1" applyFill="1" applyBorder="1" applyAlignment="1">
      <alignment horizontal="left" vertical="center" wrapText="1"/>
    </xf>
    <xf numFmtId="0" fontId="36" fillId="0" borderId="0" xfId="72" applyFont="1" applyFill="1">
      <alignment/>
      <protection/>
    </xf>
    <xf numFmtId="0" fontId="45" fillId="0" borderId="0" xfId="72" applyFont="1" applyFill="1" applyBorder="1" applyAlignment="1">
      <alignment horizontal="center" vertical="center"/>
      <protection/>
    </xf>
    <xf numFmtId="49" fontId="45" fillId="0" borderId="0" xfId="72" applyNumberFormat="1" applyFont="1" applyFill="1" applyBorder="1" applyAlignment="1">
      <alignment horizontal="left" wrapText="1"/>
      <protection/>
    </xf>
    <xf numFmtId="0" fontId="38" fillId="0" borderId="0" xfId="72" applyFont="1" applyFill="1" applyBorder="1" applyAlignment="1">
      <alignment/>
      <protection/>
    </xf>
    <xf numFmtId="0" fontId="38" fillId="0" borderId="0" xfId="72" applyFont="1" applyFill="1" applyBorder="1">
      <alignment/>
      <protection/>
    </xf>
    <xf numFmtId="0" fontId="45" fillId="0" borderId="0" xfId="72" applyFont="1" applyFill="1" applyBorder="1">
      <alignment/>
      <protection/>
    </xf>
    <xf numFmtId="0" fontId="45" fillId="0" borderId="0" xfId="72" applyFont="1" applyFill="1">
      <alignment/>
      <protection/>
    </xf>
    <xf numFmtId="49" fontId="45" fillId="0" borderId="0" xfId="72" applyNumberFormat="1" applyFont="1" applyFill="1" applyAlignment="1">
      <alignment horizontal="left" wrapText="1"/>
      <protection/>
    </xf>
    <xf numFmtId="165" fontId="38" fillId="0" borderId="0" xfId="44" applyNumberFormat="1" applyFont="1" applyFill="1" applyBorder="1" applyAlignment="1">
      <alignment/>
    </xf>
    <xf numFmtId="165" fontId="38" fillId="0" borderId="0" xfId="44" applyNumberFormat="1" applyFont="1" applyFill="1" applyBorder="1" applyAlignment="1">
      <alignment/>
    </xf>
    <xf numFmtId="164" fontId="38" fillId="0" borderId="0" xfId="44" applyNumberFormat="1" applyFont="1" applyFill="1" applyBorder="1" applyAlignment="1">
      <alignment horizontal="center" vertical="center"/>
    </xf>
    <xf numFmtId="49" fontId="38" fillId="0" borderId="0" xfId="44" applyNumberFormat="1" applyFont="1" applyFill="1" applyBorder="1" applyAlignment="1">
      <alignment horizontal="left" wrapText="1"/>
    </xf>
    <xf numFmtId="0" fontId="45" fillId="0" borderId="0" xfId="72" applyFont="1" applyFill="1" applyAlignment="1">
      <alignment/>
      <protection/>
    </xf>
    <xf numFmtId="49" fontId="38" fillId="0" borderId="0" xfId="72" applyNumberFormat="1" applyFont="1" applyFill="1" applyAlignment="1">
      <alignment horizontal="left" vertical="center" wrapText="1"/>
      <protection/>
    </xf>
    <xf numFmtId="165" fontId="38" fillId="0" borderId="0" xfId="44" applyNumberFormat="1" applyFont="1" applyFill="1" applyBorder="1" applyAlignment="1">
      <alignment vertical="center"/>
    </xf>
    <xf numFmtId="0" fontId="45" fillId="0" borderId="0" xfId="72" applyFont="1" applyFill="1" applyAlignment="1">
      <alignment vertical="center"/>
      <protection/>
    </xf>
    <xf numFmtId="165" fontId="45" fillId="0" borderId="0" xfId="44" applyNumberFormat="1" applyFont="1" applyFill="1" applyBorder="1" applyAlignment="1">
      <alignment/>
    </xf>
    <xf numFmtId="165" fontId="45" fillId="0" borderId="0" xfId="44" applyNumberFormat="1" applyFont="1" applyFill="1" applyBorder="1" applyAlignment="1">
      <alignment/>
    </xf>
    <xf numFmtId="49" fontId="38" fillId="0" borderId="11" xfId="72" applyNumberFormat="1" applyFont="1" applyFill="1" applyBorder="1" applyAlignment="1">
      <alignment horizontal="left" wrapText="1"/>
      <protection/>
    </xf>
    <xf numFmtId="0" fontId="9" fillId="0" borderId="19" xfId="0" applyFont="1" applyBorder="1" applyAlignment="1">
      <alignment horizontal="center" vertical="center" wrapText="1"/>
    </xf>
    <xf numFmtId="0" fontId="9" fillId="0" borderId="19" xfId="0" applyFont="1" applyFill="1" applyBorder="1" applyAlignment="1">
      <alignment horizontal="center" vertical="center" wrapText="1"/>
    </xf>
    <xf numFmtId="165" fontId="7" fillId="0" borderId="12" xfId="48" applyNumberFormat="1" applyFont="1" applyFill="1" applyBorder="1" applyAlignment="1">
      <alignment vertical="center" wrapText="1"/>
    </xf>
    <xf numFmtId="165" fontId="7" fillId="0" borderId="12" xfId="48" applyNumberFormat="1" applyFont="1" applyBorder="1" applyAlignment="1">
      <alignment vertical="center" wrapText="1"/>
    </xf>
    <xf numFmtId="9" fontId="78" fillId="0" borderId="12" xfId="71" applyFont="1" applyBorder="1" applyAlignment="1">
      <alignment horizontal="center" vertical="center" wrapText="1"/>
    </xf>
    <xf numFmtId="9" fontId="80" fillId="0" borderId="16" xfId="71" applyNumberFormat="1" applyFont="1" applyFill="1" applyBorder="1" applyAlignment="1">
      <alignment horizontal="right" vertical="center" wrapText="1"/>
    </xf>
    <xf numFmtId="9" fontId="0" fillId="0" borderId="16" xfId="71" applyNumberFormat="1" applyFont="1" applyFill="1" applyBorder="1" applyAlignment="1">
      <alignment horizontal="right" vertical="center" wrapText="1"/>
    </xf>
    <xf numFmtId="9" fontId="0" fillId="0" borderId="16" xfId="63" applyNumberFormat="1" applyFont="1" applyFill="1" applyBorder="1" applyAlignment="1">
      <alignment horizontal="right" vertical="center" wrapText="1"/>
      <protection/>
    </xf>
    <xf numFmtId="9" fontId="80" fillId="0" borderId="16" xfId="63" applyNumberFormat="1" applyFont="1" applyFill="1" applyBorder="1" applyAlignment="1">
      <alignment horizontal="right" vertical="center" wrapText="1"/>
      <protection/>
    </xf>
    <xf numFmtId="9" fontId="81" fillId="0" borderId="16" xfId="63" applyNumberFormat="1" applyFont="1" applyFill="1" applyBorder="1" applyAlignment="1">
      <alignment horizontal="right" vertical="center" wrapText="1"/>
      <protection/>
    </xf>
    <xf numFmtId="9" fontId="78" fillId="0" borderId="17" xfId="63" applyNumberFormat="1" applyFont="1" applyFill="1" applyBorder="1" applyAlignment="1">
      <alignment horizontal="right" vertical="center" wrapText="1"/>
      <protection/>
    </xf>
    <xf numFmtId="3" fontId="26" fillId="0" borderId="21" xfId="0" applyNumberFormat="1" applyFont="1" applyFill="1" applyBorder="1" applyAlignment="1">
      <alignment horizontal="center" vertical="center" wrapText="1"/>
    </xf>
    <xf numFmtId="9" fontId="26" fillId="0" borderId="21" xfId="71" applyFont="1" applyFill="1" applyBorder="1" applyAlignment="1">
      <alignment horizontal="center" vertical="center" wrapText="1"/>
    </xf>
    <xf numFmtId="9" fontId="25" fillId="0" borderId="21" xfId="71" applyFont="1" applyFill="1" applyBorder="1" applyAlignment="1">
      <alignment horizontal="right" vertical="center" wrapText="1"/>
    </xf>
    <xf numFmtId="9" fontId="25" fillId="0" borderId="21" xfId="71" applyFont="1" applyFill="1" applyBorder="1" applyAlignment="1">
      <alignment horizontal="right" vertical="center"/>
    </xf>
    <xf numFmtId="0" fontId="33" fillId="0" borderId="0" xfId="66" applyFont="1" applyFill="1" applyAlignment="1">
      <alignment vertical="top" wrapText="1"/>
      <protection/>
    </xf>
    <xf numFmtId="0" fontId="11" fillId="0" borderId="0" xfId="66" applyFont="1" applyFill="1" applyAlignment="1">
      <alignment horizontal="center"/>
      <protection/>
    </xf>
    <xf numFmtId="0" fontId="36" fillId="0" borderId="0" xfId="66" applyFont="1" applyFill="1" applyAlignment="1">
      <alignment horizontal="right"/>
      <protection/>
    </xf>
    <xf numFmtId="0" fontId="38" fillId="0" borderId="22" xfId="66" applyFont="1" applyFill="1" applyBorder="1" applyAlignment="1">
      <alignment horizontal="center" vertical="center" wrapText="1"/>
      <protection/>
    </xf>
    <xf numFmtId="0" fontId="39" fillId="0" borderId="24" xfId="66" applyFont="1" applyFill="1" applyBorder="1" applyAlignment="1">
      <alignment horizontal="center" vertical="center" wrapText="1"/>
      <protection/>
    </xf>
    <xf numFmtId="165" fontId="39" fillId="0" borderId="24" xfId="66" applyNumberFormat="1" applyFont="1" applyFill="1" applyBorder="1" applyAlignment="1">
      <alignment vertical="center" wrapText="1"/>
      <protection/>
    </xf>
    <xf numFmtId="9" fontId="39" fillId="0" borderId="23" xfId="70" applyNumberFormat="1" applyFont="1" applyFill="1" applyBorder="1" applyAlignment="1">
      <alignment horizontal="right" vertical="center" wrapText="1"/>
    </xf>
    <xf numFmtId="9" fontId="39" fillId="0" borderId="23" xfId="70" applyFont="1" applyFill="1" applyBorder="1" applyAlignment="1">
      <alignment horizontal="right" vertical="center" wrapText="1"/>
    </xf>
    <xf numFmtId="0" fontId="39" fillId="0" borderId="23" xfId="66" applyFont="1" applyFill="1" applyBorder="1" applyAlignment="1">
      <alignment horizontal="center" vertical="center" wrapText="1"/>
      <protection/>
    </xf>
    <xf numFmtId="0" fontId="39" fillId="0" borderId="23" xfId="66" applyFont="1" applyFill="1" applyBorder="1" applyAlignment="1">
      <alignment vertical="center" wrapText="1"/>
      <protection/>
    </xf>
    <xf numFmtId="165" fontId="39" fillId="0" borderId="23" xfId="66" applyNumberFormat="1" applyFont="1" applyFill="1" applyBorder="1" applyAlignment="1">
      <alignment vertical="center" wrapText="1"/>
      <protection/>
    </xf>
    <xf numFmtId="0" fontId="38" fillId="0" borderId="23" xfId="66" applyFont="1" applyFill="1" applyBorder="1" applyAlignment="1">
      <alignment horizontal="center" vertical="center" wrapText="1"/>
      <protection/>
    </xf>
    <xf numFmtId="9" fontId="38" fillId="0" borderId="23" xfId="70" applyNumberFormat="1" applyFont="1" applyFill="1" applyBorder="1" applyAlignment="1">
      <alignment horizontal="right" vertical="center" wrapText="1"/>
    </xf>
    <xf numFmtId="9" fontId="38" fillId="0" borderId="23" xfId="70" applyFont="1" applyFill="1" applyBorder="1" applyAlignment="1">
      <alignment horizontal="right" vertical="center" wrapText="1"/>
    </xf>
    <xf numFmtId="3" fontId="27" fillId="0" borderId="0" xfId="66" applyNumberFormat="1" applyFont="1" applyFill="1" applyBorder="1" applyAlignment="1">
      <alignment vertical="center" wrapText="1"/>
      <protection/>
    </xf>
    <xf numFmtId="0" fontId="27" fillId="0" borderId="0" xfId="66" applyFont="1" applyFill="1" applyBorder="1" applyAlignment="1">
      <alignment vertical="center" wrapText="1"/>
      <protection/>
    </xf>
    <xf numFmtId="0" fontId="11" fillId="0" borderId="0" xfId="66" applyFont="1" applyFill="1">
      <alignment/>
      <protection/>
    </xf>
    <xf numFmtId="0" fontId="38" fillId="0" borderId="23" xfId="61" applyFont="1" applyFill="1" applyBorder="1" applyAlignment="1">
      <alignment vertical="center" wrapText="1"/>
      <protection/>
    </xf>
    <xf numFmtId="3" fontId="38" fillId="0" borderId="23" xfId="61" applyNumberFormat="1" applyFont="1" applyFill="1" applyBorder="1" applyAlignment="1">
      <alignment vertical="center" wrapText="1"/>
      <protection/>
    </xf>
    <xf numFmtId="0" fontId="38" fillId="0" borderId="11" xfId="60" applyNumberFormat="1" applyFont="1" applyFill="1" applyBorder="1" applyAlignment="1" quotePrefix="1">
      <alignment horizontal="left" vertical="center" wrapText="1"/>
      <protection/>
    </xf>
    <xf numFmtId="3" fontId="39" fillId="0" borderId="23" xfId="66" applyNumberFormat="1" applyFont="1" applyFill="1" applyBorder="1" applyAlignment="1">
      <alignment vertical="center" wrapText="1"/>
      <protection/>
    </xf>
    <xf numFmtId="0" fontId="39" fillId="0" borderId="25" xfId="66" applyFont="1" applyFill="1" applyBorder="1" applyAlignment="1">
      <alignment horizontal="center" vertical="center" wrapText="1"/>
      <protection/>
    </xf>
    <xf numFmtId="0" fontId="39" fillId="0" borderId="25" xfId="66" applyFont="1" applyFill="1" applyBorder="1" applyAlignment="1">
      <alignment vertical="center" wrapText="1"/>
      <protection/>
    </xf>
    <xf numFmtId="165" fontId="38" fillId="0" borderId="25" xfId="66" applyNumberFormat="1" applyFont="1" applyFill="1" applyBorder="1" applyAlignment="1">
      <alignment vertical="center" wrapText="1"/>
      <protection/>
    </xf>
    <xf numFmtId="3" fontId="39" fillId="0" borderId="25" xfId="66" applyNumberFormat="1" applyFont="1" applyFill="1" applyBorder="1" applyAlignment="1">
      <alignment vertical="center" wrapText="1"/>
      <protection/>
    </xf>
    <xf numFmtId="165" fontId="39" fillId="0" borderId="25" xfId="66" applyNumberFormat="1" applyFont="1" applyFill="1" applyBorder="1" applyAlignment="1">
      <alignment vertical="center" wrapText="1"/>
      <protection/>
    </xf>
    <xf numFmtId="0" fontId="6" fillId="0" borderId="0" xfId="66" applyFont="1" applyFill="1" applyAlignment="1">
      <alignment vertical="center"/>
      <protection/>
    </xf>
    <xf numFmtId="3" fontId="38" fillId="0" borderId="11" xfId="0" applyNumberFormat="1" applyFont="1" applyFill="1" applyBorder="1" applyAlignment="1">
      <alignment vertical="center" wrapText="1"/>
    </xf>
    <xf numFmtId="0" fontId="3" fillId="0" borderId="0" xfId="61" applyFont="1" applyFill="1" applyAlignment="1">
      <alignment/>
      <protection/>
    </xf>
    <xf numFmtId="0" fontId="38" fillId="0" borderId="0" xfId="61" applyFont="1" applyFill="1" applyAlignment="1">
      <alignment horizontal="left"/>
      <protection/>
    </xf>
    <xf numFmtId="0" fontId="38" fillId="0" borderId="0" xfId="61" applyFont="1" applyFill="1">
      <alignment/>
      <protection/>
    </xf>
    <xf numFmtId="0" fontId="42" fillId="0" borderId="0" xfId="61" applyFont="1" applyFill="1" applyAlignment="1">
      <alignment horizontal="right"/>
      <protection/>
    </xf>
    <xf numFmtId="0" fontId="34" fillId="0" borderId="22" xfId="61" applyFont="1" applyFill="1" applyBorder="1" applyAlignment="1">
      <alignment horizontal="center" vertical="center" wrapText="1"/>
      <protection/>
    </xf>
    <xf numFmtId="0" fontId="33" fillId="0" borderId="26" xfId="61" applyFont="1" applyFill="1" applyBorder="1" applyAlignment="1">
      <alignment horizontal="center" vertical="center" wrapText="1"/>
      <protection/>
    </xf>
    <xf numFmtId="0" fontId="43" fillId="0" borderId="26" xfId="61" applyFont="1" applyFill="1" applyBorder="1" applyAlignment="1">
      <alignment horizontal="left" vertical="center" wrapText="1"/>
      <protection/>
    </xf>
    <xf numFmtId="165" fontId="33" fillId="0" borderId="26" xfId="44" applyNumberFormat="1" applyFont="1" applyFill="1" applyBorder="1" applyAlignment="1">
      <alignment horizontal="right" vertical="center" wrapText="1"/>
    </xf>
    <xf numFmtId="9" fontId="33" fillId="0" borderId="26" xfId="70" applyFont="1" applyFill="1" applyBorder="1" applyAlignment="1">
      <alignment horizontal="right" vertical="center" wrapText="1"/>
    </xf>
    <xf numFmtId="0" fontId="43" fillId="0" borderId="23" xfId="61" applyFont="1" applyFill="1" applyBorder="1" applyAlignment="1">
      <alignment horizontal="center" vertical="center" wrapText="1"/>
      <protection/>
    </xf>
    <xf numFmtId="0" fontId="43" fillId="0" borderId="23" xfId="61" applyFont="1" applyFill="1" applyBorder="1" applyAlignment="1">
      <alignment horizontal="left" vertical="center" wrapText="1"/>
      <protection/>
    </xf>
    <xf numFmtId="165" fontId="33" fillId="0" borderId="23" xfId="44" applyNumberFormat="1" applyFont="1" applyFill="1" applyBorder="1" applyAlignment="1">
      <alignment horizontal="right" vertical="center" wrapText="1"/>
    </xf>
    <xf numFmtId="9" fontId="33" fillId="0" borderId="23" xfId="70" applyFont="1" applyFill="1" applyBorder="1" applyAlignment="1">
      <alignment horizontal="right" vertical="center" wrapText="1"/>
    </xf>
    <xf numFmtId="0" fontId="15" fillId="0" borderId="23" xfId="61" applyFont="1" applyFill="1" applyBorder="1" applyAlignment="1">
      <alignment horizontal="center" vertical="center" wrapText="1"/>
      <protection/>
    </xf>
    <xf numFmtId="165" fontId="34" fillId="0" borderId="23" xfId="44" applyNumberFormat="1" applyFont="1" applyFill="1" applyBorder="1" applyAlignment="1">
      <alignment horizontal="right" vertical="center" wrapText="1"/>
    </xf>
    <xf numFmtId="9" fontId="34" fillId="0" borderId="23" xfId="70" applyFont="1" applyFill="1" applyBorder="1" applyAlignment="1">
      <alignment horizontal="right" vertical="center" wrapText="1"/>
    </xf>
    <xf numFmtId="165" fontId="38" fillId="0" borderId="0" xfId="44" applyNumberFormat="1" applyFont="1" applyFill="1" applyBorder="1" applyAlignment="1">
      <alignment horizontal="center" vertical="center"/>
    </xf>
    <xf numFmtId="164" fontId="38" fillId="0" borderId="0" xfId="44" applyNumberFormat="1" applyFont="1" applyFill="1" applyBorder="1" applyAlignment="1">
      <alignment/>
    </xf>
    <xf numFmtId="0" fontId="1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0" xfId="0" applyFont="1" applyAlignment="1">
      <alignment horizontal="center"/>
    </xf>
    <xf numFmtId="0" fontId="10" fillId="0" borderId="0" xfId="0" applyFont="1" applyAlignment="1">
      <alignment horizont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6" fontId="7" fillId="0" borderId="28" xfId="71" applyNumberFormat="1" applyFont="1" applyBorder="1" applyAlignment="1">
      <alignment horizontal="center" vertical="center" wrapText="1"/>
    </xf>
    <xf numFmtId="166" fontId="7" fillId="0" borderId="29" xfId="71" applyNumberFormat="1" applyFont="1" applyBorder="1" applyAlignment="1">
      <alignment horizontal="center" vertical="center" wrapText="1"/>
    </xf>
    <xf numFmtId="0" fontId="4" fillId="0" borderId="0" xfId="0" applyFont="1" applyAlignment="1">
      <alignment horizontal="center" vertical="center" wrapText="1"/>
    </xf>
    <xf numFmtId="0" fontId="20" fillId="0" borderId="19"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4" fillId="0" borderId="0" xfId="0" applyFont="1" applyAlignment="1">
      <alignment horizontal="center" vertical="center"/>
    </xf>
    <xf numFmtId="0" fontId="18" fillId="0" borderId="10" xfId="0" applyFont="1" applyBorder="1" applyAlignment="1">
      <alignment horizontal="center" vertical="center"/>
    </xf>
    <xf numFmtId="49" fontId="25" fillId="0" borderId="19"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3" fontId="25" fillId="0" borderId="13" xfId="0" applyNumberFormat="1" applyFont="1" applyFill="1" applyBorder="1" applyAlignment="1">
      <alignment horizontal="center" vertical="center" wrapText="1"/>
    </xf>
    <xf numFmtId="9" fontId="25" fillId="0" borderId="19" xfId="71" applyFont="1" applyFill="1" applyBorder="1" applyAlignment="1">
      <alignment horizontal="center" vertical="center" wrapText="1"/>
    </xf>
    <xf numFmtId="9" fontId="25" fillId="0" borderId="27" xfId="71" applyFont="1" applyFill="1" applyBorder="1" applyAlignment="1">
      <alignment horizontal="center" vertical="center" wrapText="1"/>
    </xf>
    <xf numFmtId="0" fontId="37" fillId="0" borderId="22" xfId="66" applyFont="1" applyFill="1" applyBorder="1" applyAlignment="1">
      <alignment horizontal="center" vertical="center" wrapText="1"/>
      <protection/>
    </xf>
    <xf numFmtId="0" fontId="3" fillId="0" borderId="0" xfId="66" applyFont="1" applyFill="1" applyAlignment="1">
      <alignment horizontal="center" vertical="top" wrapText="1"/>
      <protection/>
    </xf>
    <xf numFmtId="0" fontId="35" fillId="0" borderId="0" xfId="66" applyFont="1" applyFill="1" applyAlignment="1">
      <alignment horizontal="center"/>
      <protection/>
    </xf>
    <xf numFmtId="0" fontId="6" fillId="0" borderId="0" xfId="66" applyFont="1" applyFill="1" applyAlignment="1">
      <alignment horizontal="center" vertical="center"/>
      <protection/>
    </xf>
    <xf numFmtId="3" fontId="37" fillId="0" borderId="22" xfId="66" applyNumberFormat="1" applyFont="1" applyFill="1" applyBorder="1" applyAlignment="1">
      <alignment horizontal="center" vertical="center" wrapText="1"/>
      <protection/>
    </xf>
    <xf numFmtId="0" fontId="39" fillId="0" borderId="13" xfId="64" applyFont="1" applyFill="1" applyBorder="1" applyAlignment="1">
      <alignment horizontal="center" vertical="center" wrapText="1"/>
      <protection/>
    </xf>
    <xf numFmtId="0" fontId="35" fillId="0" borderId="0" xfId="64" applyFont="1" applyFill="1" applyAlignment="1">
      <alignment horizontal="center" vertical="center"/>
      <protection/>
    </xf>
    <xf numFmtId="0" fontId="38" fillId="0" borderId="13" xfId="64" applyFont="1" applyFill="1" applyBorder="1" applyAlignment="1">
      <alignment horizontal="center" vertical="center" wrapText="1"/>
      <protection/>
    </xf>
    <xf numFmtId="0" fontId="39" fillId="0" borderId="19" xfId="64" applyFont="1" applyFill="1" applyBorder="1" applyAlignment="1">
      <alignment horizontal="center" vertical="center" wrapText="1"/>
      <protection/>
    </xf>
    <xf numFmtId="0" fontId="39" fillId="0" borderId="20" xfId="64" applyFont="1" applyFill="1" applyBorder="1" applyAlignment="1">
      <alignment horizontal="center" vertical="center" wrapText="1"/>
      <protection/>
    </xf>
    <xf numFmtId="0" fontId="39" fillId="0" borderId="27" xfId="64" applyFont="1" applyFill="1" applyBorder="1" applyAlignment="1">
      <alignment horizontal="center" vertical="center" wrapText="1"/>
      <protection/>
    </xf>
    <xf numFmtId="0" fontId="39" fillId="0" borderId="31" xfId="64" applyFont="1" applyFill="1" applyBorder="1" applyAlignment="1">
      <alignment horizontal="center" vertical="center" wrapText="1"/>
      <protection/>
    </xf>
    <xf numFmtId="0" fontId="39" fillId="0" borderId="32" xfId="64" applyFont="1" applyFill="1" applyBorder="1" applyAlignment="1">
      <alignment horizontal="center" vertical="center" wrapText="1"/>
      <protection/>
    </xf>
    <xf numFmtId="0" fontId="39" fillId="0" borderId="33" xfId="64" applyFont="1" applyFill="1" applyBorder="1" applyAlignment="1">
      <alignment horizontal="center" vertical="center" wrapText="1"/>
      <protection/>
    </xf>
    <xf numFmtId="0" fontId="3" fillId="0" borderId="0" xfId="61" applyFont="1" applyFill="1" applyAlignment="1">
      <alignment horizontal="center"/>
      <protection/>
    </xf>
    <xf numFmtId="0" fontId="24" fillId="0" borderId="0" xfId="61" applyFont="1" applyFill="1" applyAlignment="1">
      <alignment horizontal="center" wrapText="1"/>
      <protection/>
    </xf>
    <xf numFmtId="0" fontId="24" fillId="0" borderId="0" xfId="61" applyFont="1" applyFill="1" applyAlignment="1">
      <alignment horizontal="center"/>
      <protection/>
    </xf>
    <xf numFmtId="0" fontId="5" fillId="0" borderId="0" xfId="61" applyFont="1" applyFill="1" applyAlignment="1">
      <alignment horizontal="center" vertical="center"/>
      <protection/>
    </xf>
    <xf numFmtId="0" fontId="33" fillId="0" borderId="22" xfId="61" applyFont="1" applyFill="1" applyBorder="1" applyAlignment="1">
      <alignment horizontal="center" vertical="center" wrapText="1"/>
      <protection/>
    </xf>
    <xf numFmtId="0" fontId="34" fillId="0" borderId="22" xfId="61" applyFont="1" applyFill="1" applyBorder="1" applyAlignment="1">
      <alignment horizontal="center"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4" xfId="44"/>
    <cellStyle name="Comma 2" xfId="45"/>
    <cellStyle name="Comma 3" xfId="46"/>
    <cellStyle name="Comma 5 2" xfId="47"/>
    <cellStyle name="Comma 6"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0" xfId="60"/>
    <cellStyle name="Normal 2" xfId="61"/>
    <cellStyle name="Normal 2 2 2" xfId="62"/>
    <cellStyle name="Normal 2 2 2 2" xfId="63"/>
    <cellStyle name="Normal 2 3" xfId="64"/>
    <cellStyle name="Normal 4" xfId="65"/>
    <cellStyle name="Normal 6 2" xfId="66"/>
    <cellStyle name="Note" xfId="67"/>
    <cellStyle name="Output" xfId="68"/>
    <cellStyle name="Percent" xfId="69"/>
    <cellStyle name="Percent 2 2" xfId="70"/>
    <cellStyle name="Percent 5" xfId="71"/>
    <cellStyle name="Style 1"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20</xdr:row>
      <xdr:rowOff>0</xdr:rowOff>
    </xdr:to>
    <xdr:sp>
      <xdr:nvSpPr>
        <xdr:cNvPr id="1" name="Line 5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 name="Line 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 name="Line 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 name="Line 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 name="Line 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6" name="Line 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 name="Line 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 name="Line 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9" name="Line 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0" name="Line 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 name="Line 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2" name="Line 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3" name="Line 71"/>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 name="Line 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5" name="Line 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6" name="Line 74"/>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7" name="Line 7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8" name="Line 76"/>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9" name="Line 77"/>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0" name="Line 7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1"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3"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4"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6"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8"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0"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2"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3"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5"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6"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7"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8"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9"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1"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3"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5"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7"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9"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0"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2"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3"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4"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6"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8"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9"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0"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1"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2"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3"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4"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5"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66"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67"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68"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69"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70"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71"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72"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73"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4"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5"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6"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7"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8"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79"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0"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1"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2"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3"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4"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85"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86"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87"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88"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89"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90"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91"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92"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3"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4"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5"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6"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7"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8"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99"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0"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1"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2"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103"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104"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105"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106"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07"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08"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09"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0"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1"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2"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3"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4"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5"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6"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7"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18"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19"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20"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21"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22"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23"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24"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25"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26"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27" name="Line 5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28" name="Line 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29" name="Line 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0" name="Line 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1" name="Line 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2" name="Line 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3" name="Line 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4" name="Line 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5" name="Line 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6" name="Line 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7" name="Line 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38" name="Line 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39" name="Line 71"/>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0" name="Line 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1" name="Line 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42" name="Line 74"/>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43" name="Line 7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44" name="Line 76"/>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45" name="Line 77"/>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46" name="Line 7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47" name="Line 5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48" name="Line 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49" name="Line 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0" name="Line 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1" name="Line 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2" name="Line 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3" name="Line 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4" name="Line 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5" name="Line 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6" name="Line 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7" name="Line 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58" name="Line 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59" name="Line 71"/>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60" name="Line 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61" name="Line 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62" name="Line 74"/>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63" name="Line 7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64" name="Line 76"/>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65" name="Line 77"/>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66" name="Line 7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67"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68"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69"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0"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1"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2"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3"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4"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5"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6"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7"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78"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79"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80"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81"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182"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83"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184"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185"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86"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87"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88"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89"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0"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1"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2"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3"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4"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5"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6"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7"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198"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199"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00"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01"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02"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03"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04"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05"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06"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07"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08"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09"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10"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11"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12"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3"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4"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5"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216"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17"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218"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219"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0"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1"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2"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3"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4"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5"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6"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7"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8"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29"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30"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31"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2"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3"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4"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35"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36"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37"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38"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39"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40"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41"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42"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43"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44"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245"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46"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47"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48"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249"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250"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251"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252"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3"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4"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5"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6"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7"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8"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59"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60"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61"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62"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63"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64"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5"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6"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7"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68"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69"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70"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71"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2"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3"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4"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5"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6"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7"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8"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79"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80"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81"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82"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83"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84"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5"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6"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7"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288"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289"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290"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291"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2"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3" name="Line 5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4" name="Line 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5" name="Line 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6" name="Line 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7" name="Line 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8" name="Line 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299" name="Line 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00" name="Line 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01" name="Line 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02" name="Line 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03" name="Line 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04" name="Line 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5" name="Line 71"/>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6" name="Line 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7" name="Line 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08" name="Line 74"/>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09" name="Line 7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10" name="Line 76"/>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11" name="Line 77"/>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2" name="Line 7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3"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4"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5"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6"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7"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8"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19"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20"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21"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22"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23"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24"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5"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6"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7"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28"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29"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30"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31"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2"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3"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4"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5"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6"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7"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8"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39"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40"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41"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42"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43"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44"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5"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6"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7"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48"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49"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50"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51"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2"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3"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4"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5"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6"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7"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58"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59"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60"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61"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362"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63"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364"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365"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66"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67"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68"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69"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0"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1"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2"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3"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4"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5"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6"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77"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78"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79"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80"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381"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382"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383"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384"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85"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86"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87"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88"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89"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90"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391"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2"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3"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4"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395"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396"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397"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398"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399"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0"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1"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2"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3"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4"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5"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6"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7"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8"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09"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10"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1"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2"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3"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14"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15"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16"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17"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18"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19" name="Line 5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0" name="Line 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1" name="Line 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2" name="Line 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3" name="Line 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4" name="Line 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5" name="Line 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6" name="Line 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7" name="Line 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8" name="Line 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29" name="Line 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30" name="Line 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1" name="Line 71"/>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2" name="Line 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3" name="Line 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34" name="Line 74"/>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35" name="Line 7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36" name="Line 76"/>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37" name="Line 77"/>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38" name="Line 7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39" name="Line 5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0" name="Line 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1" name="Line 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2" name="Line 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3" name="Line 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4" name="Line 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5" name="Line 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6" name="Line 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7" name="Line 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8" name="Line 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49" name="Line 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50" name="Line 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1" name="Line 71"/>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2" name="Line 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3" name="Line 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54" name="Line 74"/>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55" name="Line 7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56" name="Line 76"/>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57" name="Line 77"/>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58" name="Line 7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59"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0"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1"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2"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3"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4"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5"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6"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7"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8"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69"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70"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1"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2"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3"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74"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75"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76"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77"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78"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79"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0"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1"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2"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3"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4"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5"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6"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7"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8"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89"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490"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1"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2"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3"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494"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495"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496"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497"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498"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499"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00"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01"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02"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03"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04"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5"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6"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7"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508"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09"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510"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511"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2" name="Line 96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3" name="Line 96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4" name="Line 96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5" name="Line 96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6" name="Line 96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7" name="Line 96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8" name="Line 96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19" name="Line 96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20" name="Line 96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21" name="Line 96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22" name="Line 97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23" name="Line 97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4" name="Line 972"/>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5" name="Line 97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6" name="Line 97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27" name="Line 975"/>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28" name="Line 976"/>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29" name="Line 977"/>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30" name="Line 978"/>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1" name="Line 1039"/>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2" name="Line 1040"/>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3" name="Line 1041"/>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4" name="Line 1042"/>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5" name="Line 1043"/>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6" name="Line 1044"/>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20</xdr:row>
      <xdr:rowOff>0</xdr:rowOff>
    </xdr:from>
    <xdr:to>
      <xdr:col>9</xdr:col>
      <xdr:colOff>0</xdr:colOff>
      <xdr:row>20</xdr:row>
      <xdr:rowOff>0</xdr:rowOff>
    </xdr:to>
    <xdr:sp>
      <xdr:nvSpPr>
        <xdr:cNvPr id="537" name="Line 1045"/>
        <xdr:cNvSpPr>
          <a:spLocks/>
        </xdr:cNvSpPr>
      </xdr:nvSpPr>
      <xdr:spPr>
        <a:xfrm>
          <a:off x="55911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38" name="Line 1046"/>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39" name="Line 1047"/>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40" name="Line 1048"/>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304800</xdr:colOff>
      <xdr:row>20</xdr:row>
      <xdr:rowOff>0</xdr:rowOff>
    </xdr:from>
    <xdr:to>
      <xdr:col>8</xdr:col>
      <xdr:colOff>304800</xdr:colOff>
      <xdr:row>20</xdr:row>
      <xdr:rowOff>0</xdr:rowOff>
    </xdr:to>
    <xdr:sp>
      <xdr:nvSpPr>
        <xdr:cNvPr id="541" name="Line 1049"/>
        <xdr:cNvSpPr>
          <a:spLocks/>
        </xdr:cNvSpPr>
      </xdr:nvSpPr>
      <xdr:spPr>
        <a:xfrm>
          <a:off x="5257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95250</xdr:colOff>
      <xdr:row>20</xdr:row>
      <xdr:rowOff>0</xdr:rowOff>
    </xdr:from>
    <xdr:to>
      <xdr:col>8</xdr:col>
      <xdr:colOff>95250</xdr:colOff>
      <xdr:row>20</xdr:row>
      <xdr:rowOff>0</xdr:rowOff>
    </xdr:to>
    <xdr:sp>
      <xdr:nvSpPr>
        <xdr:cNvPr id="542" name="Line 1050"/>
        <xdr:cNvSpPr>
          <a:spLocks/>
        </xdr:cNvSpPr>
      </xdr:nvSpPr>
      <xdr:spPr>
        <a:xfrm>
          <a:off x="50482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20</xdr:row>
      <xdr:rowOff>0</xdr:rowOff>
    </xdr:from>
    <xdr:to>
      <xdr:col>8</xdr:col>
      <xdr:colOff>104775</xdr:colOff>
      <xdr:row>20</xdr:row>
      <xdr:rowOff>0</xdr:rowOff>
    </xdr:to>
    <xdr:sp>
      <xdr:nvSpPr>
        <xdr:cNvPr id="543" name="Line 1051"/>
        <xdr:cNvSpPr>
          <a:spLocks/>
        </xdr:cNvSpPr>
      </xdr:nvSpPr>
      <xdr:spPr>
        <a:xfrm>
          <a:off x="5057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8</xdr:col>
      <xdr:colOff>133350</xdr:colOff>
      <xdr:row>20</xdr:row>
      <xdr:rowOff>0</xdr:rowOff>
    </xdr:from>
    <xdr:to>
      <xdr:col>8</xdr:col>
      <xdr:colOff>133350</xdr:colOff>
      <xdr:row>20</xdr:row>
      <xdr:rowOff>0</xdr:rowOff>
    </xdr:to>
    <xdr:sp>
      <xdr:nvSpPr>
        <xdr:cNvPr id="544" name="Line 1052"/>
        <xdr:cNvSpPr>
          <a:spLocks/>
        </xdr:cNvSpPr>
      </xdr:nvSpPr>
      <xdr:spPr>
        <a:xfrm>
          <a:off x="50863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45"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46"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47"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48"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49"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0"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1"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2"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3"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4"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5"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56"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7"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8"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59"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60"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61"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62"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63"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64"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65" name="Line 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66" name="Line 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67" name="Line 3"/>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68" name="Line 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69" name="Line 5"/>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0" name="Line 6"/>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1" name="Line 7"/>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2" name="Line 8"/>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3" name="Line 9"/>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4" name="Line 10"/>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5" name="Line 11"/>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76" name="Line 12"/>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7" name="Line 13"/>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8" name="Line 14"/>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79" name="Line 15"/>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20</xdr:row>
      <xdr:rowOff>0</xdr:rowOff>
    </xdr:from>
    <xdr:to>
      <xdr:col>4</xdr:col>
      <xdr:colOff>304800</xdr:colOff>
      <xdr:row>20</xdr:row>
      <xdr:rowOff>0</xdr:rowOff>
    </xdr:to>
    <xdr:sp>
      <xdr:nvSpPr>
        <xdr:cNvPr id="580" name="Line 16"/>
        <xdr:cNvSpPr>
          <a:spLocks/>
        </xdr:cNvSpPr>
      </xdr:nvSpPr>
      <xdr:spPr>
        <a:xfrm>
          <a:off x="277177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20</xdr:row>
      <xdr:rowOff>0</xdr:rowOff>
    </xdr:from>
    <xdr:to>
      <xdr:col>4</xdr:col>
      <xdr:colOff>95250</xdr:colOff>
      <xdr:row>20</xdr:row>
      <xdr:rowOff>0</xdr:rowOff>
    </xdr:to>
    <xdr:sp>
      <xdr:nvSpPr>
        <xdr:cNvPr id="581" name="Line 17"/>
        <xdr:cNvSpPr>
          <a:spLocks/>
        </xdr:cNvSpPr>
      </xdr:nvSpPr>
      <xdr:spPr>
        <a:xfrm>
          <a:off x="25622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20</xdr:row>
      <xdr:rowOff>0</xdr:rowOff>
    </xdr:from>
    <xdr:to>
      <xdr:col>4</xdr:col>
      <xdr:colOff>104775</xdr:colOff>
      <xdr:row>20</xdr:row>
      <xdr:rowOff>0</xdr:rowOff>
    </xdr:to>
    <xdr:sp>
      <xdr:nvSpPr>
        <xdr:cNvPr id="582" name="Line 18"/>
        <xdr:cNvSpPr>
          <a:spLocks/>
        </xdr:cNvSpPr>
      </xdr:nvSpPr>
      <xdr:spPr>
        <a:xfrm>
          <a:off x="257175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133350</xdr:colOff>
      <xdr:row>20</xdr:row>
      <xdr:rowOff>0</xdr:rowOff>
    </xdr:from>
    <xdr:to>
      <xdr:col>4</xdr:col>
      <xdr:colOff>133350</xdr:colOff>
      <xdr:row>20</xdr:row>
      <xdr:rowOff>0</xdr:rowOff>
    </xdr:to>
    <xdr:sp>
      <xdr:nvSpPr>
        <xdr:cNvPr id="583" name="Line 19"/>
        <xdr:cNvSpPr>
          <a:spLocks/>
        </xdr:cNvSpPr>
      </xdr:nvSpPr>
      <xdr:spPr>
        <a:xfrm>
          <a:off x="2600325"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20</xdr:row>
      <xdr:rowOff>0</xdr:rowOff>
    </xdr:from>
    <xdr:to>
      <xdr:col>2</xdr:col>
      <xdr:colOff>0</xdr:colOff>
      <xdr:row>20</xdr:row>
      <xdr:rowOff>0</xdr:rowOff>
    </xdr:to>
    <xdr:sp>
      <xdr:nvSpPr>
        <xdr:cNvPr id="584" name="Line 944"/>
        <xdr:cNvSpPr>
          <a:spLocks/>
        </xdr:cNvSpPr>
      </xdr:nvSpPr>
      <xdr:spPr>
        <a:xfrm>
          <a:off x="1066800" y="71437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selection activeCell="G8" sqref="G8"/>
    </sheetView>
  </sheetViews>
  <sheetFormatPr defaultColWidth="8.25390625" defaultRowHeight="15.75"/>
  <cols>
    <col min="1" max="1" width="4.875" style="1" customWidth="1"/>
    <col min="2" max="2" width="46.00390625" style="1" customWidth="1"/>
    <col min="3" max="3" width="13.00390625" style="2" customWidth="1"/>
    <col min="4" max="4" width="12.125" style="1" customWidth="1"/>
    <col min="5" max="5" width="10.375" style="1" customWidth="1"/>
    <col min="6" max="6" width="8.25390625" style="1" customWidth="1"/>
    <col min="7" max="7" width="11.375" style="1" bestFit="1" customWidth="1"/>
    <col min="8" max="16384" width="8.25390625" style="1" customWidth="1"/>
  </cols>
  <sheetData>
    <row r="1" ht="23.25" customHeight="1">
      <c r="D1" s="296" t="s">
        <v>0</v>
      </c>
    </row>
    <row r="2" spans="1:5" ht="21" customHeight="1">
      <c r="A2" s="297" t="s">
        <v>1</v>
      </c>
      <c r="B2" s="297"/>
      <c r="C2" s="297"/>
      <c r="D2" s="297"/>
      <c r="E2" s="297"/>
    </row>
    <row r="3" spans="1:5" ht="16.5">
      <c r="A3" s="298" t="s">
        <v>374</v>
      </c>
      <c r="B3" s="298"/>
      <c r="C3" s="298"/>
      <c r="D3" s="298"/>
      <c r="E3" s="298"/>
    </row>
    <row r="4" spans="1:5" ht="6.75" customHeight="1">
      <c r="A4" s="3"/>
      <c r="B4" s="3"/>
      <c r="C4" s="4"/>
      <c r="D4" s="3"/>
      <c r="E4" s="3"/>
    </row>
    <row r="5" ht="16.5">
      <c r="D5" s="5" t="s">
        <v>2</v>
      </c>
    </row>
    <row r="6" spans="1:5" s="6" customFormat="1" ht="15.75">
      <c r="A6" s="299" t="s">
        <v>3</v>
      </c>
      <c r="B6" s="299" t="s">
        <v>4</v>
      </c>
      <c r="C6" s="300" t="s">
        <v>5</v>
      </c>
      <c r="D6" s="299" t="s">
        <v>6</v>
      </c>
      <c r="E6" s="301" t="s">
        <v>7</v>
      </c>
    </row>
    <row r="7" spans="1:5" s="6" customFormat="1" ht="15.75">
      <c r="A7" s="299"/>
      <c r="B7" s="299"/>
      <c r="C7" s="300"/>
      <c r="D7" s="299"/>
      <c r="E7" s="302"/>
    </row>
    <row r="8" spans="1:5" s="7" customFormat="1" ht="15">
      <c r="A8" s="235" t="s">
        <v>8</v>
      </c>
      <c r="B8" s="235" t="s">
        <v>9</v>
      </c>
      <c r="C8" s="236">
        <v>1</v>
      </c>
      <c r="D8" s="235">
        <v>2</v>
      </c>
      <c r="E8" s="235" t="s">
        <v>10</v>
      </c>
    </row>
    <row r="9" spans="1:7" s="10" customFormat="1" ht="24" customHeight="1">
      <c r="A9" s="11" t="s">
        <v>8</v>
      </c>
      <c r="B9" s="12" t="s">
        <v>11</v>
      </c>
      <c r="C9" s="27">
        <v>13661066</v>
      </c>
      <c r="D9" s="27">
        <v>28029505.8</v>
      </c>
      <c r="E9" s="14">
        <v>2.051780278347239</v>
      </c>
      <c r="F9" s="8"/>
      <c r="G9" s="9"/>
    </row>
    <row r="10" spans="1:6" s="10" customFormat="1" ht="21.75" customHeight="1">
      <c r="A10" s="11">
        <v>1</v>
      </c>
      <c r="B10" s="12" t="s">
        <v>12</v>
      </c>
      <c r="C10" s="13">
        <v>12159942</v>
      </c>
      <c r="D10" s="13">
        <v>13367197.100000001</v>
      </c>
      <c r="E10" s="14">
        <v>1.0992813205852463</v>
      </c>
      <c r="F10" s="8"/>
    </row>
    <row r="11" spans="1:5" s="6" customFormat="1" ht="15.75">
      <c r="A11" s="15" t="s">
        <v>13</v>
      </c>
      <c r="B11" s="16" t="s">
        <v>14</v>
      </c>
      <c r="C11" s="17">
        <v>3219400</v>
      </c>
      <c r="D11" s="17">
        <v>5819137.4</v>
      </c>
      <c r="E11" s="18">
        <v>1.8075223333540413</v>
      </c>
    </row>
    <row r="12" spans="1:6" s="6" customFormat="1" ht="15.75">
      <c r="A12" s="15" t="s">
        <v>13</v>
      </c>
      <c r="B12" s="16" t="s">
        <v>15</v>
      </c>
      <c r="C12" s="17">
        <v>8940542</v>
      </c>
      <c r="D12" s="17">
        <v>7548059.700000001</v>
      </c>
      <c r="E12" s="18">
        <v>0.8442507959808254</v>
      </c>
      <c r="F12" s="19"/>
    </row>
    <row r="13" spans="1:5" s="6" customFormat="1" ht="24.75" customHeight="1">
      <c r="A13" s="11">
        <v>2</v>
      </c>
      <c r="B13" s="12" t="s">
        <v>16</v>
      </c>
      <c r="C13" s="20">
        <v>1501124</v>
      </c>
      <c r="D13" s="20">
        <v>10140782.6</v>
      </c>
      <c r="E13" s="14"/>
    </row>
    <row r="14" spans="1:5" s="6" customFormat="1" ht="15.75">
      <c r="A14" s="15" t="s">
        <v>13</v>
      </c>
      <c r="B14" s="16" t="s">
        <v>17</v>
      </c>
      <c r="C14" s="17">
        <v>176500</v>
      </c>
      <c r="D14" s="17">
        <v>5755103.6</v>
      </c>
      <c r="E14" s="18"/>
    </row>
    <row r="15" spans="1:5" s="6" customFormat="1" ht="15.75">
      <c r="A15" s="15" t="s">
        <v>13</v>
      </c>
      <c r="B15" s="16" t="s">
        <v>18</v>
      </c>
      <c r="C15" s="17">
        <v>1324624</v>
      </c>
      <c r="D15" s="17">
        <v>4385679</v>
      </c>
      <c r="E15" s="18"/>
    </row>
    <row r="16" spans="1:5" s="10" customFormat="1" ht="21" customHeight="1">
      <c r="A16" s="11">
        <v>3</v>
      </c>
      <c r="B16" s="12" t="s">
        <v>19</v>
      </c>
      <c r="C16" s="21"/>
      <c r="D16" s="20">
        <v>3934</v>
      </c>
      <c r="E16" s="14"/>
    </row>
    <row r="17" spans="1:5" s="10" customFormat="1" ht="21" customHeight="1">
      <c r="A17" s="11">
        <v>4</v>
      </c>
      <c r="B17" s="12" t="s">
        <v>20</v>
      </c>
      <c r="C17" s="21">
        <v>0</v>
      </c>
      <c r="D17" s="21">
        <v>352127</v>
      </c>
      <c r="E17" s="14"/>
    </row>
    <row r="18" spans="1:5" s="10" customFormat="1" ht="21" customHeight="1">
      <c r="A18" s="11">
        <v>5</v>
      </c>
      <c r="B18" s="12" t="s">
        <v>21</v>
      </c>
      <c r="C18" s="21">
        <v>0</v>
      </c>
      <c r="D18" s="21">
        <v>4045708.7</v>
      </c>
      <c r="E18" s="14"/>
    </row>
    <row r="19" spans="1:5" s="10" customFormat="1" ht="21" customHeight="1">
      <c r="A19" s="11">
        <v>6</v>
      </c>
      <c r="B19" s="12" t="s">
        <v>22</v>
      </c>
      <c r="C19" s="21">
        <v>0</v>
      </c>
      <c r="D19" s="21">
        <v>32543</v>
      </c>
      <c r="E19" s="14"/>
    </row>
    <row r="20" spans="1:5" s="10" customFormat="1" ht="21" customHeight="1">
      <c r="A20" s="11">
        <v>7</v>
      </c>
      <c r="B20" s="12" t="s">
        <v>23</v>
      </c>
      <c r="C20" s="21">
        <v>0</v>
      </c>
      <c r="D20" s="21">
        <v>43017.399999999994</v>
      </c>
      <c r="E20" s="14"/>
    </row>
    <row r="21" spans="1:5" s="10" customFormat="1" ht="21" customHeight="1">
      <c r="A21" s="11">
        <v>8</v>
      </c>
      <c r="B21" s="12" t="s">
        <v>24</v>
      </c>
      <c r="C21" s="21"/>
      <c r="D21" s="20">
        <v>22541</v>
      </c>
      <c r="E21" s="14"/>
    </row>
    <row r="22" spans="1:5" s="10" customFormat="1" ht="21" customHeight="1">
      <c r="A22" s="11">
        <v>9</v>
      </c>
      <c r="B22" s="12" t="s">
        <v>25</v>
      </c>
      <c r="C22" s="21"/>
      <c r="D22" s="20">
        <v>0</v>
      </c>
      <c r="E22" s="14"/>
    </row>
    <row r="23" spans="1:5" s="10" customFormat="1" ht="21" customHeight="1">
      <c r="A23" s="11">
        <v>10</v>
      </c>
      <c r="B23" s="12" t="s">
        <v>26</v>
      </c>
      <c r="C23" s="21"/>
      <c r="D23" s="23">
        <v>21655</v>
      </c>
      <c r="E23" s="14"/>
    </row>
    <row r="24" spans="1:6" s="6" customFormat="1" ht="21" customHeight="1">
      <c r="A24" s="11" t="s">
        <v>9</v>
      </c>
      <c r="B24" s="12" t="s">
        <v>27</v>
      </c>
      <c r="C24" s="20">
        <v>13002196.58</v>
      </c>
      <c r="D24" s="20">
        <v>27971703.475136995</v>
      </c>
      <c r="E24" s="14">
        <v>2.151305996877721</v>
      </c>
      <c r="F24" s="19"/>
    </row>
    <row r="25" spans="1:6" s="6" customFormat="1" ht="15.75">
      <c r="A25" s="11" t="s">
        <v>28</v>
      </c>
      <c r="B25" s="12" t="s">
        <v>29</v>
      </c>
      <c r="C25" s="13">
        <v>11816087.58</v>
      </c>
      <c r="D25" s="13">
        <v>14609540.673649</v>
      </c>
      <c r="E25" s="14">
        <v>1.2364110010810363</v>
      </c>
      <c r="F25" s="19"/>
    </row>
    <row r="26" spans="1:5" s="6" customFormat="1" ht="15.75">
      <c r="A26" s="15">
        <v>1</v>
      </c>
      <c r="B26" s="16" t="s">
        <v>30</v>
      </c>
      <c r="C26" s="17">
        <v>2822265</v>
      </c>
      <c r="D26" s="17">
        <v>5222357.076904999</v>
      </c>
      <c r="E26" s="18">
        <v>1.8504134363374805</v>
      </c>
    </row>
    <row r="27" spans="1:5" s="6" customFormat="1" ht="15.75">
      <c r="A27" s="15">
        <v>2</v>
      </c>
      <c r="B27" s="16" t="s">
        <v>31</v>
      </c>
      <c r="C27" s="17">
        <v>8785874</v>
      </c>
      <c r="D27" s="17">
        <v>9385234.196744</v>
      </c>
      <c r="E27" s="18">
        <v>1.068218619655142</v>
      </c>
    </row>
    <row r="28" spans="1:5" s="6" customFormat="1" ht="15.75">
      <c r="A28" s="15">
        <v>3</v>
      </c>
      <c r="B28" s="16" t="s">
        <v>32</v>
      </c>
      <c r="C28" s="17">
        <v>549</v>
      </c>
      <c r="D28" s="17">
        <v>719</v>
      </c>
      <c r="E28" s="18">
        <v>1.3096539162112932</v>
      </c>
    </row>
    <row r="29" spans="1:5" s="6" customFormat="1" ht="15.75">
      <c r="A29" s="15">
        <v>4</v>
      </c>
      <c r="B29" s="16" t="s">
        <v>33</v>
      </c>
      <c r="C29" s="17">
        <v>1230</v>
      </c>
      <c r="D29" s="17">
        <v>1230.4</v>
      </c>
      <c r="E29" s="18">
        <v>1.0003252032520327</v>
      </c>
    </row>
    <row r="30" spans="1:5" s="6" customFormat="1" ht="15.75">
      <c r="A30" s="15">
        <v>5</v>
      </c>
      <c r="B30" s="16" t="s">
        <v>34</v>
      </c>
      <c r="C30" s="17">
        <v>206169.58000000002</v>
      </c>
      <c r="D30" s="17">
        <v>0</v>
      </c>
      <c r="E30" s="18">
        <v>0</v>
      </c>
    </row>
    <row r="31" spans="1:5" s="6" customFormat="1" ht="15.75">
      <c r="A31" s="15">
        <v>6</v>
      </c>
      <c r="B31" s="16" t="s">
        <v>35</v>
      </c>
      <c r="C31" s="17">
        <v>0</v>
      </c>
      <c r="D31" s="17">
        <v>0</v>
      </c>
      <c r="E31" s="14"/>
    </row>
    <row r="32" spans="1:5" s="10" customFormat="1" ht="15.75">
      <c r="A32" s="11" t="s">
        <v>36</v>
      </c>
      <c r="B32" s="12" t="s">
        <v>37</v>
      </c>
      <c r="C32" s="13">
        <v>1186109</v>
      </c>
      <c r="D32" s="13">
        <v>1359889.0550000002</v>
      </c>
      <c r="E32" s="14">
        <v>1.1465127193200626</v>
      </c>
    </row>
    <row r="33" spans="1:5" s="6" customFormat="1" ht="15.75">
      <c r="A33" s="15">
        <v>1</v>
      </c>
      <c r="B33" s="16" t="s">
        <v>38</v>
      </c>
      <c r="C33" s="17">
        <v>422610</v>
      </c>
      <c r="D33" s="17">
        <v>440763.1</v>
      </c>
      <c r="E33" s="18">
        <v>1.0429547336788054</v>
      </c>
    </row>
    <row r="34" spans="1:5" s="6" customFormat="1" ht="15.75">
      <c r="A34" s="15">
        <v>2</v>
      </c>
      <c r="B34" s="16" t="s">
        <v>39</v>
      </c>
      <c r="C34" s="17">
        <v>763499</v>
      </c>
      <c r="D34" s="17">
        <v>919125.9550000001</v>
      </c>
      <c r="E34" s="18">
        <v>1.203833868806639</v>
      </c>
    </row>
    <row r="35" spans="1:5" s="10" customFormat="1" ht="15.75">
      <c r="A35" s="11" t="s">
        <v>40</v>
      </c>
      <c r="B35" s="12" t="s">
        <v>41</v>
      </c>
      <c r="C35" s="27">
        <v>0</v>
      </c>
      <c r="D35" s="27">
        <v>3284173.529075</v>
      </c>
      <c r="E35" s="14"/>
    </row>
    <row r="36" spans="1:5" s="10" customFormat="1" ht="15.75">
      <c r="A36" s="11" t="s">
        <v>42</v>
      </c>
      <c r="B36" s="12" t="s">
        <v>43</v>
      </c>
      <c r="C36" s="27">
        <v>0</v>
      </c>
      <c r="D36" s="27">
        <v>8639659.245152999</v>
      </c>
      <c r="E36" s="14"/>
    </row>
    <row r="37" spans="1:6" s="10" customFormat="1" ht="15.75">
      <c r="A37" s="11" t="s">
        <v>44</v>
      </c>
      <c r="B37" s="12" t="s">
        <v>45</v>
      </c>
      <c r="C37" s="27">
        <v>0</v>
      </c>
      <c r="D37" s="27">
        <v>78440.97226</v>
      </c>
      <c r="E37" s="14"/>
      <c r="F37" s="8"/>
    </row>
    <row r="38" spans="1:6" s="10" customFormat="1" ht="15.75">
      <c r="A38" s="11" t="s">
        <v>46</v>
      </c>
      <c r="B38" s="12" t="s">
        <v>47</v>
      </c>
      <c r="C38" s="27">
        <v>0</v>
      </c>
      <c r="D38" s="27">
        <v>0</v>
      </c>
      <c r="E38" s="14"/>
      <c r="F38" s="8"/>
    </row>
    <row r="39" spans="1:7" s="10" customFormat="1" ht="15.75">
      <c r="A39" s="11" t="s">
        <v>48</v>
      </c>
      <c r="B39" s="12" t="s">
        <v>49</v>
      </c>
      <c r="C39" s="13">
        <v>23200</v>
      </c>
      <c r="D39" s="13">
        <v>20585.024981</v>
      </c>
      <c r="E39" s="14">
        <v>0.887285559525862</v>
      </c>
      <c r="G39" s="9"/>
    </row>
    <row r="40" spans="1:5" s="10" customFormat="1" ht="15.75">
      <c r="A40" s="11" t="s">
        <v>50</v>
      </c>
      <c r="B40" s="12" t="s">
        <v>51</v>
      </c>
      <c r="C40" s="13">
        <v>23200</v>
      </c>
      <c r="D40" s="13">
        <v>20585.024981</v>
      </c>
      <c r="E40" s="14">
        <v>0.887285559525862</v>
      </c>
    </row>
    <row r="41" spans="1:5" s="6" customFormat="1" ht="15.75">
      <c r="A41" s="15">
        <v>1</v>
      </c>
      <c r="B41" s="16" t="s">
        <v>52</v>
      </c>
      <c r="C41" s="24">
        <v>0</v>
      </c>
      <c r="D41" s="24">
        <v>0</v>
      </c>
      <c r="E41" s="14"/>
    </row>
    <row r="42" spans="1:5" s="6" customFormat="1" ht="31.5">
      <c r="A42" s="15">
        <v>2</v>
      </c>
      <c r="B42" s="16" t="s">
        <v>53</v>
      </c>
      <c r="C42" s="24">
        <v>23200</v>
      </c>
      <c r="D42" s="24">
        <v>20585.024981</v>
      </c>
      <c r="E42" s="18">
        <v>0.887285559525862</v>
      </c>
    </row>
    <row r="43" spans="1:5" s="10" customFormat="1" ht="15.75">
      <c r="A43" s="11" t="s">
        <v>54</v>
      </c>
      <c r="B43" s="12" t="s">
        <v>55</v>
      </c>
      <c r="C43" s="21"/>
      <c r="D43" s="28"/>
      <c r="E43" s="14"/>
    </row>
    <row r="44" spans="1:5" s="6" customFormat="1" ht="15.75">
      <c r="A44" s="15">
        <v>1</v>
      </c>
      <c r="B44" s="16" t="s">
        <v>56</v>
      </c>
      <c r="C44" s="29"/>
      <c r="D44" s="30"/>
      <c r="E44" s="14"/>
    </row>
    <row r="45" spans="1:5" s="6" customFormat="1" ht="15.75">
      <c r="A45" s="15">
        <v>2</v>
      </c>
      <c r="B45" s="16" t="s">
        <v>57</v>
      </c>
      <c r="C45" s="29"/>
      <c r="D45" s="25"/>
      <c r="E45" s="14"/>
    </row>
    <row r="46" spans="1:5" s="6" customFormat="1" ht="31.5">
      <c r="A46" s="31" t="s">
        <v>58</v>
      </c>
      <c r="B46" s="32" t="s">
        <v>59</v>
      </c>
      <c r="C46" s="237"/>
      <c r="D46" s="238">
        <v>165861.37000000002</v>
      </c>
      <c r="E46" s="239"/>
    </row>
    <row r="47" ht="16.5">
      <c r="A47" s="34"/>
    </row>
  </sheetData>
  <sheetProtection/>
  <mergeCells count="7">
    <mergeCell ref="A2:E2"/>
    <mergeCell ref="A3:E3"/>
    <mergeCell ref="A6:A7"/>
    <mergeCell ref="B6:B7"/>
    <mergeCell ref="C6:C7"/>
    <mergeCell ref="D6:D7"/>
    <mergeCell ref="E6:E7"/>
  </mergeCells>
  <printOptions/>
  <pageMargins left="0.7" right="0.2" top="0.25" bottom="0.1" header="0.3"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6"/>
  <sheetViews>
    <sheetView zoomScalePageLayoutView="0" workbookViewId="0" topLeftCell="A1">
      <selection activeCell="A4" sqref="A4"/>
    </sheetView>
  </sheetViews>
  <sheetFormatPr defaultColWidth="8.25390625" defaultRowHeight="15.75"/>
  <cols>
    <col min="1" max="1" width="4.625" style="84" customWidth="1"/>
    <col min="2" max="2" width="43.125" style="85" customWidth="1"/>
    <col min="3" max="6" width="11.75390625" style="39" customWidth="1"/>
    <col min="7" max="8" width="9.25390625" style="42" customWidth="1"/>
    <col min="9" max="16384" width="8.25390625" style="39" customWidth="1"/>
  </cols>
  <sheetData>
    <row r="1" spans="1:8" ht="18.75">
      <c r="A1" s="36"/>
      <c r="B1" s="37"/>
      <c r="C1" s="38"/>
      <c r="D1" s="38"/>
      <c r="E1" s="38"/>
      <c r="F1" s="303" t="s">
        <v>61</v>
      </c>
      <c r="G1" s="303"/>
      <c r="H1" s="303"/>
    </row>
    <row r="2" spans="1:8" ht="21" customHeight="1">
      <c r="A2" s="304" t="s">
        <v>62</v>
      </c>
      <c r="B2" s="304"/>
      <c r="C2" s="304"/>
      <c r="D2" s="304"/>
      <c r="E2" s="304"/>
      <c r="F2" s="304"/>
      <c r="G2" s="304"/>
      <c r="H2" s="304"/>
    </row>
    <row r="3" spans="1:8" ht="21" customHeight="1">
      <c r="A3" s="298" t="str">
        <f>'CK62'!A3:E3</f>
        <v>(Kèm theo Công văn số 4330 /STC-QLNS ngày 27/12/2021 của Sở Tài chính Hải Dương)</v>
      </c>
      <c r="B3" s="298"/>
      <c r="C3" s="298"/>
      <c r="D3" s="298"/>
      <c r="E3" s="298"/>
      <c r="F3" s="298"/>
      <c r="G3" s="298"/>
      <c r="H3" s="298"/>
    </row>
    <row r="4" spans="1:6" ht="9.75" customHeight="1">
      <c r="A4" s="40"/>
      <c r="B4" s="41"/>
      <c r="C4" s="38"/>
      <c r="D4" s="38"/>
      <c r="E4" s="38"/>
      <c r="F4" s="38"/>
    </row>
    <row r="5" spans="1:7" ht="19.5" customHeight="1">
      <c r="A5" s="43"/>
      <c r="B5" s="44"/>
      <c r="C5" s="45"/>
      <c r="D5" s="45"/>
      <c r="F5" s="46"/>
      <c r="G5" s="47" t="s">
        <v>2</v>
      </c>
    </row>
    <row r="6" spans="1:8" s="48" customFormat="1" ht="29.25" customHeight="1">
      <c r="A6" s="301" t="s">
        <v>3</v>
      </c>
      <c r="B6" s="301" t="s">
        <v>4</v>
      </c>
      <c r="C6" s="305" t="s">
        <v>5</v>
      </c>
      <c r="D6" s="306"/>
      <c r="E6" s="305" t="s">
        <v>6</v>
      </c>
      <c r="F6" s="306"/>
      <c r="G6" s="307" t="s">
        <v>7</v>
      </c>
      <c r="H6" s="308"/>
    </row>
    <row r="7" spans="1:8" s="48" customFormat="1" ht="49.5" customHeight="1">
      <c r="A7" s="302"/>
      <c r="B7" s="302"/>
      <c r="C7" s="35" t="s">
        <v>63</v>
      </c>
      <c r="D7" s="35" t="s">
        <v>64</v>
      </c>
      <c r="E7" s="35" t="s">
        <v>63</v>
      </c>
      <c r="F7" s="35" t="s">
        <v>64</v>
      </c>
      <c r="G7" s="49" t="s">
        <v>63</v>
      </c>
      <c r="H7" s="49" t="s">
        <v>64</v>
      </c>
    </row>
    <row r="8" spans="1:8" s="52" customFormat="1" ht="24" customHeight="1">
      <c r="A8" s="50" t="s">
        <v>8</v>
      </c>
      <c r="B8" s="50" t="s">
        <v>9</v>
      </c>
      <c r="C8" s="50">
        <v>1</v>
      </c>
      <c r="D8" s="50">
        <v>2</v>
      </c>
      <c r="E8" s="50">
        <v>3</v>
      </c>
      <c r="F8" s="50">
        <v>4</v>
      </c>
      <c r="G8" s="51" t="s">
        <v>65</v>
      </c>
      <c r="H8" s="51" t="s">
        <v>66</v>
      </c>
    </row>
    <row r="9" spans="1:8" s="10" customFormat="1" ht="33" customHeight="1">
      <c r="A9" s="53"/>
      <c r="B9" s="54" t="s">
        <v>67</v>
      </c>
      <c r="C9" s="55">
        <f>C10+C62+C63+C64+C65+C66</f>
        <v>18203128</v>
      </c>
      <c r="D9" s="55">
        <f>D10+D62+D63+D64+D65+D66</f>
        <v>12268070</v>
      </c>
      <c r="E9" s="55">
        <f>E10+E62+E63+E64+E65+E66</f>
        <v>31831353.299999997</v>
      </c>
      <c r="F9" s="55">
        <f>F10+F62+F63+F64+F65+F66</f>
        <v>28137634.299999997</v>
      </c>
      <c r="G9" s="240">
        <f aca="true" t="shared" si="0" ref="G9:H11">E9/C9</f>
        <v>1.748674914553147</v>
      </c>
      <c r="H9" s="240">
        <f t="shared" si="0"/>
        <v>2.2935664941592275</v>
      </c>
    </row>
    <row r="10" spans="1:8" s="57" customFormat="1" ht="19.5" customHeight="1">
      <c r="A10" s="11" t="s">
        <v>8</v>
      </c>
      <c r="B10" s="12" t="s">
        <v>68</v>
      </c>
      <c r="C10" s="56">
        <f>C11+C51+C52+C59+C60+C61</f>
        <v>18095000</v>
      </c>
      <c r="D10" s="56">
        <f>D11+D51+D52+D59+D60+D61</f>
        <v>12159942</v>
      </c>
      <c r="E10" s="56">
        <f>E11+E51+E52+E59+E60+E61</f>
        <v>17102232</v>
      </c>
      <c r="F10" s="56">
        <f>F11+F51+F52+F59+F60+F61</f>
        <v>13454411</v>
      </c>
      <c r="G10" s="240">
        <f t="shared" si="0"/>
        <v>0.9451357833655706</v>
      </c>
      <c r="H10" s="240">
        <f t="shared" si="0"/>
        <v>1.1064535505185797</v>
      </c>
    </row>
    <row r="11" spans="1:8" s="59" customFormat="1" ht="19.5" customHeight="1">
      <c r="A11" s="11" t="s">
        <v>28</v>
      </c>
      <c r="B11" s="12" t="s">
        <v>69</v>
      </c>
      <c r="C11" s="58">
        <f>C12+C17+C22+C27+C32+C33+C36+C37+C40+C41+C42+C43+C44+C45+C46+C47+C48+C49+C50</f>
        <v>13645000</v>
      </c>
      <c r="D11" s="58">
        <f>D12+D17+D22+D27+D32+D33+D36+D37+D40+D41+D42+D43+D44+D45+D46+D47+D48+D49+D50</f>
        <v>12159942</v>
      </c>
      <c r="E11" s="58">
        <f>E12+E17+E22+E27+E32+E33+E36+E37+E40+E41+E42+E43+E44+E45+E46+E47+E48+E49+E50</f>
        <v>14604406.4</v>
      </c>
      <c r="F11" s="58">
        <f>F12+F17+F22+F27+F32+F33+F36+F37+F40+F41+F42+F43+F44+F45+F46+F47+F48+F49+F50</f>
        <v>13367197.2</v>
      </c>
      <c r="G11" s="240">
        <f t="shared" si="0"/>
        <v>1.0703119384389888</v>
      </c>
      <c r="H11" s="240">
        <f t="shared" si="0"/>
        <v>1.0992813288089696</v>
      </c>
    </row>
    <row r="12" spans="1:8" s="59" customFormat="1" ht="38.25" customHeight="1">
      <c r="A12" s="11">
        <v>1</v>
      </c>
      <c r="B12" s="12" t="s">
        <v>70</v>
      </c>
      <c r="C12" s="58">
        <v>1130000</v>
      </c>
      <c r="D12" s="58">
        <v>1110300</v>
      </c>
      <c r="E12" s="58">
        <v>858985.6</v>
      </c>
      <c r="F12" s="58">
        <v>844596</v>
      </c>
      <c r="G12" s="240">
        <v>0.7601642477876106</v>
      </c>
      <c r="H12" s="240">
        <v>0.7606917049446096</v>
      </c>
    </row>
    <row r="13" spans="1:8" s="61" customFormat="1" ht="20.25" customHeight="1">
      <c r="A13" s="15"/>
      <c r="B13" s="16" t="s">
        <v>71</v>
      </c>
      <c r="C13" s="60">
        <v>490000</v>
      </c>
      <c r="D13" s="60">
        <v>480200</v>
      </c>
      <c r="E13" s="60">
        <v>396584.6</v>
      </c>
      <c r="F13" s="60">
        <v>388653</v>
      </c>
      <c r="G13" s="241">
        <v>0.8093563265306122</v>
      </c>
      <c r="H13" s="241">
        <v>0.809356518117451</v>
      </c>
    </row>
    <row r="14" spans="1:8" s="61" customFormat="1" ht="20.25" customHeight="1">
      <c r="A14" s="15"/>
      <c r="B14" s="16" t="s">
        <v>72</v>
      </c>
      <c r="C14" s="60">
        <v>385000</v>
      </c>
      <c r="D14" s="60">
        <v>377300</v>
      </c>
      <c r="E14" s="60">
        <v>228965</v>
      </c>
      <c r="F14" s="60">
        <v>224386</v>
      </c>
      <c r="G14" s="241">
        <v>0.5947142857142858</v>
      </c>
      <c r="H14" s="241">
        <v>0.5947150808375298</v>
      </c>
    </row>
    <row r="15" spans="1:8" s="61" customFormat="1" ht="20.25" customHeight="1">
      <c r="A15" s="15"/>
      <c r="B15" s="16" t="s">
        <v>73</v>
      </c>
      <c r="C15" s="60">
        <v>110000</v>
      </c>
      <c r="D15" s="60">
        <v>107800</v>
      </c>
      <c r="E15" s="60">
        <v>93974</v>
      </c>
      <c r="F15" s="60">
        <v>92095</v>
      </c>
      <c r="G15" s="241">
        <v>0.8543090909090909</v>
      </c>
      <c r="H15" s="241">
        <v>0.8543135435992579</v>
      </c>
    </row>
    <row r="16" spans="1:8" s="61" customFormat="1" ht="20.25" customHeight="1">
      <c r="A16" s="15"/>
      <c r="B16" s="16" t="s">
        <v>74</v>
      </c>
      <c r="C16" s="60">
        <v>145000</v>
      </c>
      <c r="D16" s="60">
        <v>145000</v>
      </c>
      <c r="E16" s="60">
        <v>139462</v>
      </c>
      <c r="F16" s="60">
        <v>139462</v>
      </c>
      <c r="G16" s="241">
        <v>0.9618068965517241</v>
      </c>
      <c r="H16" s="241">
        <v>0.9618068965517241</v>
      </c>
    </row>
    <row r="17" spans="1:8" s="59" customFormat="1" ht="42" customHeight="1">
      <c r="A17" s="11">
        <v>2</v>
      </c>
      <c r="B17" s="12" t="s">
        <v>75</v>
      </c>
      <c r="C17" s="58">
        <v>125000</v>
      </c>
      <c r="D17" s="58">
        <v>122520</v>
      </c>
      <c r="E17" s="58">
        <v>141042.4</v>
      </c>
      <c r="F17" s="58">
        <v>138294.8</v>
      </c>
      <c r="G17" s="240">
        <v>1.1283391999999999</v>
      </c>
      <c r="H17" s="240">
        <v>1.1287528566764609</v>
      </c>
    </row>
    <row r="18" spans="1:8" s="61" customFormat="1" ht="24" customHeight="1">
      <c r="A18" s="15"/>
      <c r="B18" s="16" t="s">
        <v>71</v>
      </c>
      <c r="C18" s="60">
        <v>85000</v>
      </c>
      <c r="D18" s="60">
        <v>83300</v>
      </c>
      <c r="E18" s="60">
        <v>78414.4</v>
      </c>
      <c r="F18" s="60">
        <v>76846.4</v>
      </c>
      <c r="G18" s="241">
        <v>0.9225223529411763</v>
      </c>
      <c r="H18" s="241">
        <v>0.9225258103241296</v>
      </c>
    </row>
    <row r="19" spans="1:8" s="61" customFormat="1" ht="24" customHeight="1">
      <c r="A19" s="15"/>
      <c r="B19" s="16" t="s">
        <v>72</v>
      </c>
      <c r="C19" s="60">
        <v>39000</v>
      </c>
      <c r="D19" s="60">
        <v>38220</v>
      </c>
      <c r="E19" s="60">
        <v>58967</v>
      </c>
      <c r="F19" s="60">
        <v>57787.4</v>
      </c>
      <c r="G19" s="241">
        <v>1.511974358974359</v>
      </c>
      <c r="H19" s="241">
        <v>1.5119675562532706</v>
      </c>
    </row>
    <row r="20" spans="1:8" s="61" customFormat="1" ht="24" customHeight="1">
      <c r="A20" s="15"/>
      <c r="B20" s="16" t="s">
        <v>73</v>
      </c>
      <c r="C20" s="60">
        <v>0</v>
      </c>
      <c r="D20" s="60">
        <v>0</v>
      </c>
      <c r="E20" s="60">
        <v>0</v>
      </c>
      <c r="F20" s="60">
        <v>0</v>
      </c>
      <c r="G20" s="241">
        <v>0</v>
      </c>
      <c r="H20" s="241">
        <v>0</v>
      </c>
    </row>
    <row r="21" spans="1:8" s="61" customFormat="1" ht="24" customHeight="1">
      <c r="A21" s="15"/>
      <c r="B21" s="16" t="s">
        <v>74</v>
      </c>
      <c r="C21" s="60">
        <v>1000</v>
      </c>
      <c r="D21" s="60">
        <v>1000</v>
      </c>
      <c r="E21" s="60">
        <v>3661</v>
      </c>
      <c r="F21" s="60">
        <v>3661</v>
      </c>
      <c r="G21" s="241">
        <v>3.661</v>
      </c>
      <c r="H21" s="241">
        <v>3.661</v>
      </c>
    </row>
    <row r="22" spans="1:8" s="59" customFormat="1" ht="31.5">
      <c r="A22" s="11">
        <v>3</v>
      </c>
      <c r="B22" s="12" t="s">
        <v>76</v>
      </c>
      <c r="C22" s="58">
        <v>4610000</v>
      </c>
      <c r="D22" s="58">
        <v>3733880</v>
      </c>
      <c r="E22" s="58">
        <v>3285042.6</v>
      </c>
      <c r="F22" s="58">
        <v>2856702</v>
      </c>
      <c r="G22" s="240">
        <v>0.7125905856832973</v>
      </c>
      <c r="H22" s="240">
        <v>0.7650760067275864</v>
      </c>
    </row>
    <row r="23" spans="1:8" s="61" customFormat="1" ht="24" customHeight="1">
      <c r="A23" s="15"/>
      <c r="B23" s="16" t="s">
        <v>71</v>
      </c>
      <c r="C23" s="60">
        <v>636000</v>
      </c>
      <c r="D23" s="60">
        <v>623280</v>
      </c>
      <c r="E23" s="60">
        <v>759610.8</v>
      </c>
      <c r="F23" s="60">
        <v>744418.8</v>
      </c>
      <c r="G23" s="241">
        <v>1.1943566037735849</v>
      </c>
      <c r="H23" s="241">
        <v>1.1943569503273008</v>
      </c>
    </row>
    <row r="24" spans="1:8" s="61" customFormat="1" ht="24" customHeight="1">
      <c r="A24" s="15"/>
      <c r="B24" s="16" t="s">
        <v>72</v>
      </c>
      <c r="C24" s="60">
        <v>1810000</v>
      </c>
      <c r="D24" s="60">
        <v>1773800</v>
      </c>
      <c r="E24" s="60">
        <v>1608929.2</v>
      </c>
      <c r="F24" s="60">
        <v>1576750.2</v>
      </c>
      <c r="G24" s="241">
        <v>0.8889111602209945</v>
      </c>
      <c r="H24" s="241">
        <v>0.8889109256962453</v>
      </c>
    </row>
    <row r="25" spans="1:8" s="61" customFormat="1" ht="24" customHeight="1">
      <c r="A25" s="15"/>
      <c r="B25" s="16" t="s">
        <v>73</v>
      </c>
      <c r="C25" s="60">
        <v>2160000</v>
      </c>
      <c r="D25" s="60">
        <v>1332800</v>
      </c>
      <c r="E25" s="60">
        <v>916183.6</v>
      </c>
      <c r="F25" s="60">
        <v>535214</v>
      </c>
      <c r="G25" s="242">
        <v>0.42415907407407405</v>
      </c>
      <c r="H25" s="242">
        <v>0.40157112845138054</v>
      </c>
    </row>
    <row r="26" spans="1:8" s="61" customFormat="1" ht="24" customHeight="1">
      <c r="A26" s="15"/>
      <c r="B26" s="16" t="s">
        <v>74</v>
      </c>
      <c r="C26" s="60">
        <v>4000</v>
      </c>
      <c r="D26" s="60">
        <v>4000</v>
      </c>
      <c r="E26" s="60">
        <v>319</v>
      </c>
      <c r="F26" s="60">
        <v>319</v>
      </c>
      <c r="G26" s="242">
        <v>0.07975</v>
      </c>
      <c r="H26" s="242">
        <v>0.07975</v>
      </c>
    </row>
    <row r="27" spans="1:8" s="59" customFormat="1" ht="21" customHeight="1">
      <c r="A27" s="11">
        <v>4</v>
      </c>
      <c r="B27" s="12" t="s">
        <v>77</v>
      </c>
      <c r="C27" s="58">
        <v>3000000</v>
      </c>
      <c r="D27" s="58">
        <v>2940380</v>
      </c>
      <c r="E27" s="58">
        <v>2387795.2</v>
      </c>
      <c r="F27" s="58">
        <v>2340515</v>
      </c>
      <c r="G27" s="243">
        <v>0.7959317333333334</v>
      </c>
      <c r="H27" s="243">
        <v>0.7959906542691761</v>
      </c>
    </row>
    <row r="28" spans="1:8" s="61" customFormat="1" ht="23.25" customHeight="1">
      <c r="A28" s="15"/>
      <c r="B28" s="16" t="s">
        <v>71</v>
      </c>
      <c r="C28" s="60">
        <v>1565000</v>
      </c>
      <c r="D28" s="60">
        <v>1533700</v>
      </c>
      <c r="E28" s="60">
        <v>1182732</v>
      </c>
      <c r="F28" s="60">
        <v>1159077</v>
      </c>
      <c r="G28" s="242">
        <v>0.7557392971246006</v>
      </c>
      <c r="H28" s="242">
        <v>0.7557390623981222</v>
      </c>
    </row>
    <row r="29" spans="1:8" s="61" customFormat="1" ht="23.25" customHeight="1">
      <c r="A29" s="15"/>
      <c r="B29" s="16" t="s">
        <v>72</v>
      </c>
      <c r="C29" s="60">
        <v>1400000</v>
      </c>
      <c r="D29" s="60">
        <v>1372000</v>
      </c>
      <c r="E29" s="60">
        <v>1164926.5</v>
      </c>
      <c r="F29" s="60">
        <v>1141628</v>
      </c>
      <c r="G29" s="242">
        <v>0.8320903571428572</v>
      </c>
      <c r="H29" s="242">
        <v>0.8320903790087464</v>
      </c>
    </row>
    <row r="30" spans="1:8" s="61" customFormat="1" ht="23.25" customHeight="1">
      <c r="A30" s="15"/>
      <c r="B30" s="16" t="s">
        <v>73</v>
      </c>
      <c r="C30" s="60">
        <v>16000</v>
      </c>
      <c r="D30" s="60">
        <v>15680</v>
      </c>
      <c r="E30" s="60">
        <v>16335.7</v>
      </c>
      <c r="F30" s="60">
        <v>16009</v>
      </c>
      <c r="G30" s="242">
        <v>1.02098125</v>
      </c>
      <c r="H30" s="242">
        <v>1.0209821428571428</v>
      </c>
    </row>
    <row r="31" spans="1:8" s="61" customFormat="1" ht="23.25" customHeight="1">
      <c r="A31" s="15"/>
      <c r="B31" s="16" t="s">
        <v>74</v>
      </c>
      <c r="C31" s="60">
        <v>19000</v>
      </c>
      <c r="D31" s="60">
        <v>19000</v>
      </c>
      <c r="E31" s="60">
        <v>23801</v>
      </c>
      <c r="F31" s="60">
        <v>23801</v>
      </c>
      <c r="G31" s="242">
        <v>1.2526842105263158</v>
      </c>
      <c r="H31" s="242">
        <v>1.2526842105263158</v>
      </c>
    </row>
    <row r="32" spans="1:8" s="59" customFormat="1" ht="15.75">
      <c r="A32" s="11">
        <v>5</v>
      </c>
      <c r="B32" s="12" t="s">
        <v>78</v>
      </c>
      <c r="C32" s="58">
        <v>920000</v>
      </c>
      <c r="D32" s="58">
        <v>901600</v>
      </c>
      <c r="E32" s="58">
        <v>931808.7000000001</v>
      </c>
      <c r="F32" s="58">
        <v>913173.3</v>
      </c>
      <c r="G32" s="243">
        <v>1.012835543478261</v>
      </c>
      <c r="H32" s="243">
        <v>1.0128364019520852</v>
      </c>
    </row>
    <row r="33" spans="1:8" s="57" customFormat="1" ht="15.75">
      <c r="A33" s="11">
        <v>6</v>
      </c>
      <c r="B33" s="12" t="s">
        <v>79</v>
      </c>
      <c r="C33" s="58">
        <v>540000</v>
      </c>
      <c r="D33" s="58">
        <v>196882</v>
      </c>
      <c r="E33" s="58">
        <v>929118</v>
      </c>
      <c r="F33" s="58">
        <v>340118</v>
      </c>
      <c r="G33" s="243">
        <v>1.720588888888889</v>
      </c>
      <c r="H33" s="243">
        <v>1.7275220690565922</v>
      </c>
    </row>
    <row r="34" spans="1:8" s="65" customFormat="1" ht="31.5">
      <c r="A34" s="62"/>
      <c r="B34" s="63" t="s">
        <v>80</v>
      </c>
      <c r="C34" s="64">
        <v>339100</v>
      </c>
      <c r="D34" s="64">
        <v>0</v>
      </c>
      <c r="E34" s="64">
        <v>419918</v>
      </c>
      <c r="F34" s="64">
        <v>0</v>
      </c>
      <c r="G34" s="244">
        <v>1.2383308758478324</v>
      </c>
      <c r="H34" s="244">
        <v>0</v>
      </c>
    </row>
    <row r="35" spans="1:8" s="65" customFormat="1" ht="15.75">
      <c r="A35" s="62"/>
      <c r="B35" s="63" t="s">
        <v>81</v>
      </c>
      <c r="C35" s="64">
        <v>200900</v>
      </c>
      <c r="D35" s="64">
        <v>196882</v>
      </c>
      <c r="E35" s="64">
        <v>509200</v>
      </c>
      <c r="F35" s="64">
        <v>340118</v>
      </c>
      <c r="G35" s="244">
        <v>2.534594325535092</v>
      </c>
      <c r="H35" s="244">
        <v>1.7275220690565922</v>
      </c>
    </row>
    <row r="36" spans="1:8" s="59" customFormat="1" ht="15.75">
      <c r="A36" s="11">
        <v>7</v>
      </c>
      <c r="B36" s="12" t="s">
        <v>82</v>
      </c>
      <c r="C36" s="58">
        <v>535000</v>
      </c>
      <c r="D36" s="58">
        <v>535000</v>
      </c>
      <c r="E36" s="58">
        <v>560835.8</v>
      </c>
      <c r="F36" s="58">
        <v>560835.8</v>
      </c>
      <c r="G36" s="243">
        <v>1.048291214953271</v>
      </c>
      <c r="H36" s="243">
        <v>1.048291214953271</v>
      </c>
    </row>
    <row r="37" spans="1:8" s="59" customFormat="1" ht="15.75">
      <c r="A37" s="11">
        <v>8</v>
      </c>
      <c r="B37" s="12" t="s">
        <v>83</v>
      </c>
      <c r="C37" s="58">
        <v>160000</v>
      </c>
      <c r="D37" s="58">
        <v>100000</v>
      </c>
      <c r="E37" s="58">
        <v>132703.4</v>
      </c>
      <c r="F37" s="58">
        <v>102194</v>
      </c>
      <c r="G37" s="243">
        <v>0.82939625</v>
      </c>
      <c r="H37" s="243">
        <v>1.02194</v>
      </c>
    </row>
    <row r="38" spans="1:8" s="65" customFormat="1" ht="15.75">
      <c r="A38" s="62"/>
      <c r="B38" s="63" t="s">
        <v>84</v>
      </c>
      <c r="C38" s="64">
        <v>60000</v>
      </c>
      <c r="D38" s="64">
        <v>0</v>
      </c>
      <c r="E38" s="64">
        <v>52970.4</v>
      </c>
      <c r="F38" s="64">
        <v>22461</v>
      </c>
      <c r="G38" s="244">
        <v>0.8828400000000001</v>
      </c>
      <c r="H38" s="244">
        <v>0</v>
      </c>
    </row>
    <row r="39" spans="1:8" s="65" customFormat="1" ht="15.75">
      <c r="A39" s="62"/>
      <c r="B39" s="63" t="s">
        <v>85</v>
      </c>
      <c r="C39" s="64">
        <v>100000</v>
      </c>
      <c r="D39" s="64">
        <v>100000</v>
      </c>
      <c r="E39" s="64">
        <v>79733</v>
      </c>
      <c r="F39" s="64">
        <v>79733</v>
      </c>
      <c r="G39" s="244">
        <v>0.79733</v>
      </c>
      <c r="H39" s="244">
        <v>0.79733</v>
      </c>
    </row>
    <row r="40" spans="1:8" s="57" customFormat="1" ht="24.75" customHeight="1">
      <c r="A40" s="11">
        <v>9</v>
      </c>
      <c r="B40" s="12" t="s">
        <v>86</v>
      </c>
      <c r="C40" s="58">
        <v>0</v>
      </c>
      <c r="D40" s="58">
        <v>0</v>
      </c>
      <c r="E40" s="58">
        <v>25</v>
      </c>
      <c r="F40" s="58">
        <v>25</v>
      </c>
      <c r="G40" s="243">
        <v>0</v>
      </c>
      <c r="H40" s="243">
        <v>0</v>
      </c>
    </row>
    <row r="41" spans="1:8" s="59" customFormat="1" ht="24.75" customHeight="1">
      <c r="A41" s="11">
        <v>10</v>
      </c>
      <c r="B41" s="12" t="s">
        <v>87</v>
      </c>
      <c r="C41" s="58">
        <v>29000</v>
      </c>
      <c r="D41" s="58">
        <v>29000</v>
      </c>
      <c r="E41" s="58">
        <v>32288.800000000003</v>
      </c>
      <c r="F41" s="58">
        <v>32288.800000000003</v>
      </c>
      <c r="G41" s="243">
        <v>1.1134068965517243</v>
      </c>
      <c r="H41" s="243">
        <v>1.1134068965517243</v>
      </c>
    </row>
    <row r="42" spans="1:8" s="59" customFormat="1" ht="24.75" customHeight="1">
      <c r="A42" s="11">
        <v>11</v>
      </c>
      <c r="B42" s="12" t="s">
        <v>88</v>
      </c>
      <c r="C42" s="58">
        <v>280000</v>
      </c>
      <c r="D42" s="58">
        <v>280000</v>
      </c>
      <c r="E42" s="58">
        <v>309162</v>
      </c>
      <c r="F42" s="58">
        <v>309162</v>
      </c>
      <c r="G42" s="243">
        <v>1.10415</v>
      </c>
      <c r="H42" s="243">
        <v>1.10415</v>
      </c>
    </row>
    <row r="43" spans="1:8" s="59" customFormat="1" ht="24.75" customHeight="1">
      <c r="A43" s="11">
        <v>12</v>
      </c>
      <c r="B43" s="12" t="s">
        <v>89</v>
      </c>
      <c r="C43" s="58">
        <v>2000000</v>
      </c>
      <c r="D43" s="58">
        <v>2000000</v>
      </c>
      <c r="E43" s="58">
        <v>4473666</v>
      </c>
      <c r="F43" s="58">
        <v>4473666</v>
      </c>
      <c r="G43" s="243">
        <v>2.236833</v>
      </c>
      <c r="H43" s="243">
        <v>2.236833</v>
      </c>
    </row>
    <row r="44" spans="1:8" s="57" customFormat="1" ht="34.5" customHeight="1">
      <c r="A44" s="11">
        <v>13</v>
      </c>
      <c r="B44" s="12" t="s">
        <v>90</v>
      </c>
      <c r="C44" s="66">
        <v>0</v>
      </c>
      <c r="D44" s="66">
        <v>0</v>
      </c>
      <c r="E44" s="66">
        <v>30</v>
      </c>
      <c r="F44" s="66">
        <v>30</v>
      </c>
      <c r="G44" s="73">
        <v>0</v>
      </c>
      <c r="H44" s="73">
        <v>0</v>
      </c>
    </row>
    <row r="45" spans="1:8" s="57" customFormat="1" ht="24.75" customHeight="1">
      <c r="A45" s="11">
        <v>14</v>
      </c>
      <c r="B45" s="12" t="s">
        <v>91</v>
      </c>
      <c r="C45" s="67">
        <v>38000</v>
      </c>
      <c r="D45" s="67">
        <v>38000</v>
      </c>
      <c r="E45" s="67">
        <v>40478.7</v>
      </c>
      <c r="F45" s="67">
        <v>40478.7</v>
      </c>
      <c r="G45" s="243">
        <v>1.0652289473684209</v>
      </c>
      <c r="H45" s="243">
        <v>1.0652289473684209</v>
      </c>
    </row>
    <row r="46" spans="1:8" s="57" customFormat="1" ht="24.75" customHeight="1">
      <c r="A46" s="11">
        <v>15</v>
      </c>
      <c r="B46" s="12" t="s">
        <v>92</v>
      </c>
      <c r="C46" s="58">
        <v>43000</v>
      </c>
      <c r="D46" s="58">
        <v>13880</v>
      </c>
      <c r="E46" s="58">
        <v>49017</v>
      </c>
      <c r="F46" s="58">
        <v>17869</v>
      </c>
      <c r="G46" s="243">
        <v>1.1399302325581395</v>
      </c>
      <c r="H46" s="243">
        <v>1.2873919308357349</v>
      </c>
    </row>
    <row r="47" spans="1:8" s="59" customFormat="1" ht="24.75" customHeight="1">
      <c r="A47" s="11">
        <v>16</v>
      </c>
      <c r="B47" s="12" t="s">
        <v>93</v>
      </c>
      <c r="C47" s="68">
        <v>200000</v>
      </c>
      <c r="D47" s="68">
        <v>123500</v>
      </c>
      <c r="E47" s="68">
        <v>349016.19999999995</v>
      </c>
      <c r="F47" s="68">
        <v>273984.6</v>
      </c>
      <c r="G47" s="245">
        <v>1.7450809999999997</v>
      </c>
      <c r="H47" s="245">
        <v>2.218498785425101</v>
      </c>
    </row>
    <row r="48" spans="1:8" s="57" customFormat="1" ht="41.25" customHeight="1">
      <c r="A48" s="11">
        <v>17</v>
      </c>
      <c r="B48" s="12" t="s">
        <v>94</v>
      </c>
      <c r="C48" s="67">
        <v>20000</v>
      </c>
      <c r="D48" s="67">
        <v>20000</v>
      </c>
      <c r="E48" s="67">
        <v>102184.4</v>
      </c>
      <c r="F48" s="67">
        <v>102184.4</v>
      </c>
      <c r="G48" s="243">
        <v>5.10922</v>
      </c>
      <c r="H48" s="243">
        <v>5.10922</v>
      </c>
    </row>
    <row r="49" spans="1:8" s="57" customFormat="1" ht="54.75" customHeight="1">
      <c r="A49" s="11">
        <v>18</v>
      </c>
      <c r="B49" s="12" t="s">
        <v>95</v>
      </c>
      <c r="C49" s="67">
        <v>15000</v>
      </c>
      <c r="D49" s="67">
        <v>15000</v>
      </c>
      <c r="E49" s="67">
        <v>18269.4</v>
      </c>
      <c r="F49" s="67">
        <v>18269.4</v>
      </c>
      <c r="G49" s="243">
        <v>1.2179600000000002</v>
      </c>
      <c r="H49" s="243">
        <v>1.2179600000000002</v>
      </c>
    </row>
    <row r="50" spans="1:8" s="57" customFormat="1" ht="24.75" customHeight="1">
      <c r="A50" s="11">
        <v>19</v>
      </c>
      <c r="B50" s="69" t="s">
        <v>96</v>
      </c>
      <c r="C50" s="58">
        <v>0</v>
      </c>
      <c r="D50" s="58">
        <v>0</v>
      </c>
      <c r="E50" s="58">
        <v>2937.2000000000003</v>
      </c>
      <c r="F50" s="58">
        <v>2810.4</v>
      </c>
      <c r="G50" s="243">
        <v>0</v>
      </c>
      <c r="H50" s="243">
        <v>0</v>
      </c>
    </row>
    <row r="51" spans="1:8" s="59" customFormat="1" ht="24.75" customHeight="1">
      <c r="A51" s="11" t="s">
        <v>36</v>
      </c>
      <c r="B51" s="12" t="s">
        <v>97</v>
      </c>
      <c r="C51" s="66">
        <v>0</v>
      </c>
      <c r="D51" s="66">
        <v>0</v>
      </c>
      <c r="E51" s="66">
        <v>0</v>
      </c>
      <c r="F51" s="66">
        <v>0</v>
      </c>
      <c r="G51" s="73"/>
      <c r="H51" s="73"/>
    </row>
    <row r="52" spans="1:8" s="59" customFormat="1" ht="24.75" customHeight="1">
      <c r="A52" s="11" t="s">
        <v>40</v>
      </c>
      <c r="B52" s="12" t="s">
        <v>98</v>
      </c>
      <c r="C52" s="58">
        <v>4450000</v>
      </c>
      <c r="D52" s="58">
        <v>0</v>
      </c>
      <c r="E52" s="58">
        <v>2410611.8000000007</v>
      </c>
      <c r="F52" s="58">
        <v>0</v>
      </c>
      <c r="G52" s="243">
        <v>0.5417105168539328</v>
      </c>
      <c r="H52" s="243">
        <v>0</v>
      </c>
    </row>
    <row r="53" spans="1:8" s="65" customFormat="1" ht="15.75">
      <c r="A53" s="62">
        <v>1</v>
      </c>
      <c r="B53" s="63" t="s">
        <v>99</v>
      </c>
      <c r="C53" s="70">
        <v>8000</v>
      </c>
      <c r="D53" s="70">
        <v>0</v>
      </c>
      <c r="E53" s="70">
        <v>11959.7</v>
      </c>
      <c r="F53" s="70">
        <v>0</v>
      </c>
      <c r="G53" s="244">
        <v>1.4949625000000002</v>
      </c>
      <c r="H53" s="244">
        <v>0</v>
      </c>
    </row>
    <row r="54" spans="1:8" s="65" customFormat="1" ht="15.75">
      <c r="A54" s="62">
        <v>2</v>
      </c>
      <c r="B54" s="63" t="s">
        <v>100</v>
      </c>
      <c r="C54" s="70">
        <v>600000</v>
      </c>
      <c r="D54" s="70">
        <v>0</v>
      </c>
      <c r="E54" s="70">
        <v>196877</v>
      </c>
      <c r="F54" s="70">
        <v>0</v>
      </c>
      <c r="G54" s="244">
        <v>0.32812833333333336</v>
      </c>
      <c r="H54" s="244">
        <v>0</v>
      </c>
    </row>
    <row r="55" spans="1:8" s="65" customFormat="1" ht="15.75">
      <c r="A55" s="62">
        <v>3</v>
      </c>
      <c r="B55" s="63" t="s">
        <v>101</v>
      </c>
      <c r="C55" s="70">
        <v>500000</v>
      </c>
      <c r="D55" s="70">
        <v>0</v>
      </c>
      <c r="E55" s="70">
        <v>395493</v>
      </c>
      <c r="F55" s="70">
        <v>0</v>
      </c>
      <c r="G55" s="244">
        <v>0.790986</v>
      </c>
      <c r="H55" s="244">
        <v>0</v>
      </c>
    </row>
    <row r="56" spans="1:8" s="65" customFormat="1" ht="31.5">
      <c r="A56" s="62">
        <v>4</v>
      </c>
      <c r="B56" s="63" t="s">
        <v>102</v>
      </c>
      <c r="C56" s="70">
        <v>17000</v>
      </c>
      <c r="D56" s="70">
        <v>0</v>
      </c>
      <c r="E56" s="70">
        <v>14016.7</v>
      </c>
      <c r="F56" s="70">
        <v>0</v>
      </c>
      <c r="G56" s="244">
        <v>0.8245117647058824</v>
      </c>
      <c r="H56" s="244">
        <v>0</v>
      </c>
    </row>
    <row r="57" spans="1:8" s="65" customFormat="1" ht="15.75">
      <c r="A57" s="62">
        <v>5</v>
      </c>
      <c r="B57" s="63" t="s">
        <v>103</v>
      </c>
      <c r="C57" s="70">
        <v>3325000</v>
      </c>
      <c r="D57" s="70">
        <v>0</v>
      </c>
      <c r="E57" s="70">
        <v>1780708</v>
      </c>
      <c r="F57" s="70">
        <v>0</v>
      </c>
      <c r="G57" s="244">
        <v>0.5355512781954888</v>
      </c>
      <c r="H57" s="244">
        <v>0</v>
      </c>
    </row>
    <row r="58" spans="1:8" s="65" customFormat="1" ht="15.75">
      <c r="A58" s="62">
        <v>6</v>
      </c>
      <c r="B58" s="63" t="s">
        <v>104</v>
      </c>
      <c r="C58" s="71">
        <v>0</v>
      </c>
      <c r="D58" s="71">
        <v>0</v>
      </c>
      <c r="E58" s="71">
        <v>2100.7</v>
      </c>
      <c r="F58" s="71">
        <v>0</v>
      </c>
      <c r="G58" s="72">
        <v>0</v>
      </c>
      <c r="H58" s="72">
        <v>0</v>
      </c>
    </row>
    <row r="59" spans="1:8" s="59" customFormat="1" ht="23.25" customHeight="1">
      <c r="A59" s="11" t="s">
        <v>42</v>
      </c>
      <c r="B59" s="12" t="s">
        <v>24</v>
      </c>
      <c r="C59" s="66">
        <v>0</v>
      </c>
      <c r="D59" s="66">
        <v>0</v>
      </c>
      <c r="E59" s="66">
        <v>22541</v>
      </c>
      <c r="F59" s="66">
        <v>22541</v>
      </c>
      <c r="G59" s="73">
        <v>0</v>
      </c>
      <c r="H59" s="73">
        <v>0</v>
      </c>
    </row>
    <row r="60" spans="1:8" s="59" customFormat="1" ht="23.25" customHeight="1">
      <c r="A60" s="11" t="s">
        <v>44</v>
      </c>
      <c r="B60" s="12" t="s">
        <v>105</v>
      </c>
      <c r="C60" s="66">
        <v>0</v>
      </c>
      <c r="D60" s="66">
        <v>0</v>
      </c>
      <c r="E60" s="66">
        <v>43017.4</v>
      </c>
      <c r="F60" s="66">
        <v>43017.4</v>
      </c>
      <c r="G60" s="73">
        <v>0</v>
      </c>
      <c r="H60" s="73">
        <v>0</v>
      </c>
    </row>
    <row r="61" spans="1:8" s="59" customFormat="1" ht="31.5">
      <c r="A61" s="11" t="s">
        <v>46</v>
      </c>
      <c r="B61" s="12" t="s">
        <v>106</v>
      </c>
      <c r="C61" s="66">
        <v>0</v>
      </c>
      <c r="D61" s="66">
        <v>0</v>
      </c>
      <c r="E61" s="66">
        <v>21655.4</v>
      </c>
      <c r="F61" s="66">
        <v>21655.4</v>
      </c>
      <c r="G61" s="73">
        <v>0</v>
      </c>
      <c r="H61" s="73">
        <v>0</v>
      </c>
    </row>
    <row r="62" spans="1:8" s="75" customFormat="1" ht="15.75">
      <c r="A62" s="74" t="s">
        <v>9</v>
      </c>
      <c r="B62" s="12" t="s">
        <v>107</v>
      </c>
      <c r="C62" s="66">
        <v>0</v>
      </c>
      <c r="D62" s="66">
        <v>0</v>
      </c>
      <c r="E62" s="66">
        <v>3934</v>
      </c>
      <c r="F62" s="66">
        <v>3934</v>
      </c>
      <c r="G62" s="73">
        <v>0</v>
      </c>
      <c r="H62" s="73">
        <v>0</v>
      </c>
    </row>
    <row r="63" spans="1:8" s="48" customFormat="1" ht="18.75" customHeight="1">
      <c r="A63" s="76" t="s">
        <v>48</v>
      </c>
      <c r="B63" s="77" t="s">
        <v>108</v>
      </c>
      <c r="C63" s="78">
        <v>0</v>
      </c>
      <c r="D63" s="78">
        <v>0</v>
      </c>
      <c r="E63" s="78">
        <v>352127</v>
      </c>
      <c r="F63" s="78">
        <v>352127</v>
      </c>
      <c r="G63" s="79">
        <v>0</v>
      </c>
      <c r="H63" s="79">
        <v>0</v>
      </c>
    </row>
    <row r="64" spans="1:8" s="48" customFormat="1" ht="33" customHeight="1">
      <c r="A64" s="11" t="s">
        <v>50</v>
      </c>
      <c r="B64" s="12" t="s">
        <v>109</v>
      </c>
      <c r="C64" s="66">
        <v>0</v>
      </c>
      <c r="D64" s="66">
        <v>0</v>
      </c>
      <c r="E64" s="66">
        <v>4045708.7</v>
      </c>
      <c r="F64" s="66">
        <v>4045708.7</v>
      </c>
      <c r="G64" s="73">
        <v>0</v>
      </c>
      <c r="H64" s="73">
        <v>0</v>
      </c>
    </row>
    <row r="65" spans="1:8" s="75" customFormat="1" ht="15.75">
      <c r="A65" s="74" t="s">
        <v>58</v>
      </c>
      <c r="B65" s="12" t="s">
        <v>110</v>
      </c>
      <c r="C65" s="66">
        <v>0</v>
      </c>
      <c r="D65" s="66">
        <v>0</v>
      </c>
      <c r="E65" s="66">
        <v>10219223.6</v>
      </c>
      <c r="F65" s="66">
        <v>10173325.6</v>
      </c>
      <c r="G65" s="73">
        <v>0</v>
      </c>
      <c r="H65" s="73">
        <v>0</v>
      </c>
    </row>
    <row r="66" spans="1:8" ht="47.25" customHeight="1">
      <c r="A66" s="80" t="s">
        <v>60</v>
      </c>
      <c r="B66" s="81" t="s">
        <v>111</v>
      </c>
      <c r="C66" s="82">
        <v>108128</v>
      </c>
      <c r="D66" s="82">
        <v>108128</v>
      </c>
      <c r="E66" s="82">
        <v>108128</v>
      </c>
      <c r="F66" s="82">
        <v>108128</v>
      </c>
      <c r="G66" s="83">
        <v>0</v>
      </c>
      <c r="H66" s="83">
        <v>1</v>
      </c>
    </row>
  </sheetData>
  <sheetProtection/>
  <mergeCells count="8">
    <mergeCell ref="F1:H1"/>
    <mergeCell ref="A2:H2"/>
    <mergeCell ref="A3:H3"/>
    <mergeCell ref="A6:A7"/>
    <mergeCell ref="B6:B7"/>
    <mergeCell ref="C6:D6"/>
    <mergeCell ref="E6:F6"/>
    <mergeCell ref="G6:H6"/>
  </mergeCells>
  <printOptions/>
  <pageMargins left="0.45" right="0.2" top="0.55" bottom="0.55" header="0.05" footer="0.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35"/>
  <sheetViews>
    <sheetView zoomScalePageLayoutView="0" workbookViewId="0" topLeftCell="A1">
      <selection activeCell="A4" sqref="A4"/>
    </sheetView>
  </sheetViews>
  <sheetFormatPr defaultColWidth="8.25390625" defaultRowHeight="15.75"/>
  <cols>
    <col min="1" max="1" width="3.75390625" style="86" customWidth="1"/>
    <col min="2" max="2" width="31.125" style="1" customWidth="1"/>
    <col min="3" max="3" width="10.25390625" style="1" bestFit="1" customWidth="1"/>
    <col min="4" max="4" width="9.875" style="1" customWidth="1"/>
    <col min="5" max="6" width="10.25390625" style="1" customWidth="1"/>
    <col min="7" max="7" width="10.25390625" style="1" bestFit="1" customWidth="1"/>
    <col min="8" max="8" width="10.25390625" style="1" customWidth="1"/>
    <col min="9" max="9" width="8.875" style="1" customWidth="1"/>
    <col min="10" max="10" width="9.25390625" style="1" customWidth="1"/>
    <col min="11" max="11" width="9.625" style="1" customWidth="1"/>
    <col min="12" max="12" width="10.25390625" style="1" bestFit="1" customWidth="1"/>
    <col min="13" max="14" width="9.125" style="1" bestFit="1" customWidth="1"/>
    <col min="15" max="15" width="11.125" style="1" customWidth="1"/>
    <col min="16" max="16384" width="8.25390625" style="1" customWidth="1"/>
  </cols>
  <sheetData>
    <row r="1" spans="4:11" ht="28.5" customHeight="1">
      <c r="D1" s="87"/>
      <c r="E1" s="87"/>
      <c r="F1" s="87"/>
      <c r="G1" s="87"/>
      <c r="H1" s="87"/>
      <c r="I1" s="303" t="s">
        <v>112</v>
      </c>
      <c r="J1" s="303"/>
      <c r="K1" s="303"/>
    </row>
    <row r="2" spans="1:11" ht="35.25" customHeight="1">
      <c r="A2" s="309" t="s">
        <v>373</v>
      </c>
      <c r="B2" s="309"/>
      <c r="C2" s="309"/>
      <c r="D2" s="309"/>
      <c r="E2" s="309"/>
      <c r="F2" s="309"/>
      <c r="G2" s="309"/>
      <c r="H2" s="309"/>
      <c r="I2" s="309"/>
      <c r="J2" s="309"/>
      <c r="K2" s="309"/>
    </row>
    <row r="3" spans="1:11" ht="27" customHeight="1">
      <c r="A3" s="298" t="str">
        <f>'CK62'!A3:E3</f>
        <v>(Kèm theo Công văn số 4330 /STC-QLNS ngày 27/12/2021 của Sở Tài chính Hải Dương)</v>
      </c>
      <c r="B3" s="298"/>
      <c r="C3" s="298"/>
      <c r="D3" s="298"/>
      <c r="E3" s="298"/>
      <c r="F3" s="298"/>
      <c r="G3" s="298"/>
      <c r="H3" s="298"/>
      <c r="I3" s="298"/>
      <c r="J3" s="298"/>
      <c r="K3" s="298"/>
    </row>
    <row r="4" spans="1:9" ht="16.5">
      <c r="A4" s="3"/>
      <c r="B4" s="3"/>
      <c r="C4" s="3"/>
      <c r="D4" s="3"/>
      <c r="E4" s="3"/>
      <c r="F4" s="3"/>
      <c r="G4" s="3"/>
      <c r="H4" s="3"/>
      <c r="I4" s="3"/>
    </row>
    <row r="5" spans="7:10" ht="19.5" customHeight="1">
      <c r="G5" s="88"/>
      <c r="H5" s="88"/>
      <c r="I5" s="88"/>
      <c r="J5" s="47" t="s">
        <v>2</v>
      </c>
    </row>
    <row r="6" spans="1:11" s="7" customFormat="1" ht="21.75" customHeight="1">
      <c r="A6" s="310" t="s">
        <v>3</v>
      </c>
      <c r="B6" s="310" t="s">
        <v>113</v>
      </c>
      <c r="C6" s="310" t="s">
        <v>5</v>
      </c>
      <c r="D6" s="312" t="s">
        <v>114</v>
      </c>
      <c r="E6" s="313"/>
      <c r="F6" s="310" t="s">
        <v>6</v>
      </c>
      <c r="G6" s="314" t="s">
        <v>114</v>
      </c>
      <c r="H6" s="315"/>
      <c r="I6" s="314" t="s">
        <v>7</v>
      </c>
      <c r="J6" s="315"/>
      <c r="K6" s="316"/>
    </row>
    <row r="7" spans="1:11" s="7" customFormat="1" ht="44.25" customHeight="1">
      <c r="A7" s="311"/>
      <c r="B7" s="311"/>
      <c r="C7" s="311"/>
      <c r="D7" s="89" t="s">
        <v>115</v>
      </c>
      <c r="E7" s="89" t="s">
        <v>116</v>
      </c>
      <c r="F7" s="311"/>
      <c r="G7" s="89" t="s">
        <v>115</v>
      </c>
      <c r="H7" s="89" t="s">
        <v>116</v>
      </c>
      <c r="I7" s="89" t="s">
        <v>117</v>
      </c>
      <c r="J7" s="89" t="s">
        <v>115</v>
      </c>
      <c r="K7" s="89" t="s">
        <v>116</v>
      </c>
    </row>
    <row r="8" spans="1:11" s="52" customFormat="1" ht="24.75" customHeight="1">
      <c r="A8" s="50" t="s">
        <v>8</v>
      </c>
      <c r="B8" s="50" t="s">
        <v>9</v>
      </c>
      <c r="C8" s="50" t="s">
        <v>118</v>
      </c>
      <c r="D8" s="50">
        <v>2</v>
      </c>
      <c r="E8" s="50">
        <v>3</v>
      </c>
      <c r="F8" s="50" t="s">
        <v>119</v>
      </c>
      <c r="G8" s="50">
        <v>5</v>
      </c>
      <c r="H8" s="50">
        <v>6</v>
      </c>
      <c r="I8" s="50" t="s">
        <v>120</v>
      </c>
      <c r="J8" s="50" t="s">
        <v>121</v>
      </c>
      <c r="K8" s="50" t="s">
        <v>122</v>
      </c>
    </row>
    <row r="9" spans="1:15" s="96" customFormat="1" ht="26.25" customHeight="1">
      <c r="A9" s="90"/>
      <c r="B9" s="91" t="s">
        <v>27</v>
      </c>
      <c r="C9" s="246">
        <f>C10+C29+C32+C33+C34+C35</f>
        <v>13002196.58</v>
      </c>
      <c r="D9" s="246">
        <f>D10+D29+D32+D33+D34+D35</f>
        <v>5085733.54</v>
      </c>
      <c r="E9" s="246">
        <v>7916463.040000001</v>
      </c>
      <c r="F9" s="246">
        <f>F10+F29+F32+F33+F34+F35</f>
        <v>27971703.436521996</v>
      </c>
      <c r="G9" s="246">
        <f>G10+G29+G32+G33+G34+G35</f>
        <v>11976179.293732999</v>
      </c>
      <c r="H9" s="246">
        <v>15995524.142789003</v>
      </c>
      <c r="I9" s="247">
        <f>F9/C9</f>
        <v>2.151305993907838</v>
      </c>
      <c r="J9" s="248">
        <f>G9/D9</f>
        <v>2.354857799674066</v>
      </c>
      <c r="K9" s="249">
        <f>H9/E9</f>
        <v>2.020539230963049</v>
      </c>
      <c r="M9" s="97"/>
      <c r="N9" s="97"/>
      <c r="O9" s="97"/>
    </row>
    <row r="10" spans="1:15" s="102" customFormat="1" ht="29.25" customHeight="1">
      <c r="A10" s="98" t="s">
        <v>8</v>
      </c>
      <c r="B10" s="99" t="s">
        <v>123</v>
      </c>
      <c r="C10" s="100">
        <f>C11+C21+C25+C26+C27+C28</f>
        <v>11816087.58</v>
      </c>
      <c r="D10" s="100">
        <f>D11+D21+D25+D26+D27+D28</f>
        <v>3966256.54</v>
      </c>
      <c r="E10" s="92">
        <v>7849831.040000001</v>
      </c>
      <c r="F10" s="100">
        <f>F11+F21+F25+F26+F27+F28</f>
        <v>14609540.509944</v>
      </c>
      <c r="G10" s="100">
        <f>G11+G21+G25+G26+G27+G28</f>
        <v>4263053.093977</v>
      </c>
      <c r="H10" s="92">
        <v>10346487.415967</v>
      </c>
      <c r="I10" s="93">
        <f>F10/C10</f>
        <v>1.2364109872266196</v>
      </c>
      <c r="J10" s="94">
        <f>G10/D10</f>
        <v>1.0748303976265237</v>
      </c>
      <c r="K10" s="95">
        <f>H10/E10</f>
        <v>1.3180522438310978</v>
      </c>
      <c r="L10" s="101"/>
      <c r="M10" s="101"/>
      <c r="N10" s="101"/>
      <c r="O10" s="101"/>
    </row>
    <row r="11" spans="1:14" s="102" customFormat="1" ht="27.75" customHeight="1">
      <c r="A11" s="98" t="s">
        <v>28</v>
      </c>
      <c r="B11" s="99" t="s">
        <v>124</v>
      </c>
      <c r="C11" s="100">
        <f>C12+C19+C20</f>
        <v>2822265</v>
      </c>
      <c r="D11" s="100">
        <f>D12+D19+D20</f>
        <v>872232</v>
      </c>
      <c r="E11" s="92">
        <v>1950033</v>
      </c>
      <c r="F11" s="100">
        <f>F12+F19+F20</f>
        <v>5222357.076904999</v>
      </c>
      <c r="G11" s="100">
        <f>G12+G19+G20</f>
        <v>1240617.811167</v>
      </c>
      <c r="H11" s="92">
        <v>3981739.2657379997</v>
      </c>
      <c r="I11" s="93">
        <f>F11/C11</f>
        <v>1.8504134363374805</v>
      </c>
      <c r="J11" s="94">
        <f>G11/D11</f>
        <v>1.422348424693201</v>
      </c>
      <c r="K11" s="95">
        <f>H11/E11</f>
        <v>2.0418830172299645</v>
      </c>
      <c r="M11" s="97"/>
      <c r="N11" s="97"/>
    </row>
    <row r="12" spans="1:14" s="109" customFormat="1" ht="27.75" customHeight="1">
      <c r="A12" s="103">
        <v>1</v>
      </c>
      <c r="B12" s="104" t="s">
        <v>125</v>
      </c>
      <c r="C12" s="105">
        <v>2792765</v>
      </c>
      <c r="D12" s="105">
        <v>842732</v>
      </c>
      <c r="E12" s="106">
        <v>1950033</v>
      </c>
      <c r="F12" s="105">
        <v>5201772.076904999</v>
      </c>
      <c r="G12" s="105">
        <v>1220032.811167</v>
      </c>
      <c r="H12" s="106">
        <v>3981739.2657379997</v>
      </c>
      <c r="I12" s="93">
        <f>F12/C12</f>
        <v>1.8625885374906228</v>
      </c>
      <c r="J12" s="107">
        <f>G12/D12</f>
        <v>1.44771150397398</v>
      </c>
      <c r="K12" s="108">
        <f>H12/E12</f>
        <v>2.0418830172299645</v>
      </c>
      <c r="M12" s="110"/>
      <c r="N12" s="110"/>
    </row>
    <row r="13" spans="1:14" s="109" customFormat="1" ht="21.75" customHeight="1">
      <c r="A13" s="103"/>
      <c r="B13" s="104" t="s">
        <v>126</v>
      </c>
      <c r="C13" s="111"/>
      <c r="D13" s="111"/>
      <c r="E13" s="92">
        <v>0</v>
      </c>
      <c r="F13" s="111"/>
      <c r="G13" s="111"/>
      <c r="H13" s="92">
        <v>0</v>
      </c>
      <c r="I13" s="93"/>
      <c r="J13" s="94"/>
      <c r="K13" s="95"/>
      <c r="M13" s="97"/>
      <c r="N13" s="97"/>
    </row>
    <row r="14" spans="1:14" s="109" customFormat="1" ht="21" customHeight="1">
      <c r="A14" s="103" t="s">
        <v>13</v>
      </c>
      <c r="B14" s="112" t="s">
        <v>127</v>
      </c>
      <c r="C14" s="111"/>
      <c r="D14" s="111"/>
      <c r="E14" s="92">
        <v>0</v>
      </c>
      <c r="F14" s="111"/>
      <c r="G14" s="111"/>
      <c r="H14" s="92">
        <v>0</v>
      </c>
      <c r="I14" s="93"/>
      <c r="J14" s="94"/>
      <c r="K14" s="95"/>
      <c r="M14" s="97"/>
      <c r="N14" s="97"/>
    </row>
    <row r="15" spans="1:14" s="109" customFormat="1" ht="21" customHeight="1">
      <c r="A15" s="103" t="s">
        <v>13</v>
      </c>
      <c r="B15" s="113" t="s">
        <v>128</v>
      </c>
      <c r="C15" s="111"/>
      <c r="D15" s="111"/>
      <c r="E15" s="92">
        <v>0</v>
      </c>
      <c r="F15" s="111"/>
      <c r="G15" s="111"/>
      <c r="H15" s="92">
        <v>0</v>
      </c>
      <c r="I15" s="93"/>
      <c r="J15" s="94"/>
      <c r="K15" s="95"/>
      <c r="M15" s="97"/>
      <c r="N15" s="97"/>
    </row>
    <row r="16" spans="1:14" s="109" customFormat="1" ht="21.75" customHeight="1">
      <c r="A16" s="103"/>
      <c r="B16" s="114" t="s">
        <v>129</v>
      </c>
      <c r="C16" s="111"/>
      <c r="D16" s="111"/>
      <c r="E16" s="92">
        <v>0</v>
      </c>
      <c r="F16" s="111"/>
      <c r="G16" s="111"/>
      <c r="H16" s="92">
        <v>0</v>
      </c>
      <c r="I16" s="93"/>
      <c r="J16" s="94"/>
      <c r="K16" s="95"/>
      <c r="M16" s="97"/>
      <c r="N16" s="97"/>
    </row>
    <row r="17" spans="1:14" s="118" customFormat="1" ht="31.5">
      <c r="A17" s="115" t="s">
        <v>13</v>
      </c>
      <c r="B17" s="113" t="s">
        <v>130</v>
      </c>
      <c r="C17" s="116"/>
      <c r="D17" s="116"/>
      <c r="E17" s="92">
        <v>0</v>
      </c>
      <c r="F17" s="116"/>
      <c r="G17" s="116"/>
      <c r="H17" s="92">
        <v>0</v>
      </c>
      <c r="I17" s="93"/>
      <c r="J17" s="117"/>
      <c r="K17" s="95"/>
      <c r="M17" s="97"/>
      <c r="N17" s="97"/>
    </row>
    <row r="18" spans="1:14" s="118" customFormat="1" ht="31.5">
      <c r="A18" s="115" t="s">
        <v>13</v>
      </c>
      <c r="B18" s="113" t="s">
        <v>131</v>
      </c>
      <c r="C18" s="116">
        <v>40479</v>
      </c>
      <c r="D18" s="116">
        <v>40479</v>
      </c>
      <c r="E18" s="92">
        <v>0</v>
      </c>
      <c r="F18" s="116">
        <v>34437</v>
      </c>
      <c r="G18" s="116">
        <v>34437</v>
      </c>
      <c r="H18" s="92">
        <v>0</v>
      </c>
      <c r="I18" s="119">
        <f>F18/C18</f>
        <v>0.8507374194026532</v>
      </c>
      <c r="J18" s="117">
        <f>G18/D18</f>
        <v>0.8507374194026532</v>
      </c>
      <c r="K18" s="95"/>
      <c r="M18" s="97"/>
      <c r="N18" s="97"/>
    </row>
    <row r="19" spans="1:14" s="109" customFormat="1" ht="78.75">
      <c r="A19" s="103">
        <v>2</v>
      </c>
      <c r="B19" s="114" t="s">
        <v>132</v>
      </c>
      <c r="C19" s="111"/>
      <c r="D19" s="111"/>
      <c r="E19" s="92">
        <v>0</v>
      </c>
      <c r="F19" s="111"/>
      <c r="G19" s="111"/>
      <c r="H19" s="92">
        <v>0</v>
      </c>
      <c r="I19" s="93"/>
      <c r="J19" s="107"/>
      <c r="K19" s="95"/>
      <c r="M19" s="97"/>
      <c r="N19" s="97"/>
    </row>
    <row r="20" spans="1:14" s="109" customFormat="1" ht="30.75" customHeight="1">
      <c r="A20" s="103">
        <v>3</v>
      </c>
      <c r="B20" s="114" t="s">
        <v>133</v>
      </c>
      <c r="C20" s="111">
        <v>29500</v>
      </c>
      <c r="D20" s="111">
        <v>29500</v>
      </c>
      <c r="E20" s="92">
        <v>0</v>
      </c>
      <c r="F20" s="111">
        <v>20585</v>
      </c>
      <c r="G20" s="111">
        <v>20585</v>
      </c>
      <c r="H20" s="92">
        <v>0</v>
      </c>
      <c r="I20" s="120">
        <f>F20/C20</f>
        <v>0.6977966101694916</v>
      </c>
      <c r="J20" s="107"/>
      <c r="K20" s="95"/>
      <c r="M20" s="97"/>
      <c r="N20" s="97"/>
    </row>
    <row r="21" spans="1:14" s="109" customFormat="1" ht="24.75" customHeight="1">
      <c r="A21" s="98" t="s">
        <v>36</v>
      </c>
      <c r="B21" s="99" t="s">
        <v>31</v>
      </c>
      <c r="C21" s="100">
        <v>8785874</v>
      </c>
      <c r="D21" s="100">
        <v>3040336</v>
      </c>
      <c r="E21" s="92">
        <v>5745538</v>
      </c>
      <c r="F21" s="100">
        <v>9385234.196744</v>
      </c>
      <c r="G21" s="100">
        <v>3020486.0465149996</v>
      </c>
      <c r="H21" s="92">
        <v>6364748.150229001</v>
      </c>
      <c r="I21" s="93">
        <f>F21/C21</f>
        <v>1.068218619655142</v>
      </c>
      <c r="J21" s="94">
        <f>G21/D21</f>
        <v>0.9934711316495939</v>
      </c>
      <c r="K21" s="95">
        <f>H21/E21</f>
        <v>1.1077723531249817</v>
      </c>
      <c r="M21" s="97"/>
      <c r="N21" s="97"/>
    </row>
    <row r="22" spans="1:14" s="109" customFormat="1" ht="15.75">
      <c r="A22" s="103"/>
      <c r="B22" s="104" t="s">
        <v>134</v>
      </c>
      <c r="C22" s="111"/>
      <c r="D22" s="111"/>
      <c r="E22" s="92">
        <v>0</v>
      </c>
      <c r="F22" s="111"/>
      <c r="G22" s="111"/>
      <c r="H22" s="92">
        <v>0</v>
      </c>
      <c r="I22" s="93"/>
      <c r="J22" s="94"/>
      <c r="K22" s="95"/>
      <c r="M22" s="97"/>
      <c r="N22" s="97"/>
    </row>
    <row r="23" spans="1:14" s="118" customFormat="1" ht="24.75" customHeight="1">
      <c r="A23" s="115">
        <v>1</v>
      </c>
      <c r="B23" s="112" t="s">
        <v>127</v>
      </c>
      <c r="C23" s="121">
        <v>3800826</v>
      </c>
      <c r="D23" s="121">
        <v>627153</v>
      </c>
      <c r="E23" s="92">
        <v>3173673</v>
      </c>
      <c r="F23" s="121">
        <v>3929989.125939</v>
      </c>
      <c r="G23" s="121">
        <v>688802.183035</v>
      </c>
      <c r="H23" s="92">
        <v>3241186.942904</v>
      </c>
      <c r="I23" s="119">
        <f>F23/C23</f>
        <v>1.0339829094883586</v>
      </c>
      <c r="J23" s="117">
        <f>G23/D23</f>
        <v>1.0983000687790698</v>
      </c>
      <c r="K23" s="122">
        <f>H23/E23</f>
        <v>1.0212731251467937</v>
      </c>
      <c r="M23" s="97"/>
      <c r="N23" s="97"/>
    </row>
    <row r="24" spans="1:14" s="125" customFormat="1" ht="24" customHeight="1">
      <c r="A24" s="123">
        <v>2</v>
      </c>
      <c r="B24" s="124" t="s">
        <v>135</v>
      </c>
      <c r="C24" s="121">
        <v>42726</v>
      </c>
      <c r="D24" s="121">
        <v>42726</v>
      </c>
      <c r="E24" s="92">
        <v>0</v>
      </c>
      <c r="F24" s="121">
        <v>36703.621818</v>
      </c>
      <c r="G24" s="121">
        <v>36703.621818</v>
      </c>
      <c r="H24" s="92">
        <v>0</v>
      </c>
      <c r="I24" s="119">
        <f>F24/C24</f>
        <v>0.8590465247858446</v>
      </c>
      <c r="J24" s="117">
        <f>G24/D24</f>
        <v>0.8590465247858446</v>
      </c>
      <c r="K24" s="95"/>
      <c r="M24" s="97"/>
      <c r="N24" s="97"/>
    </row>
    <row r="25" spans="1:14" s="109" customFormat="1" ht="42" customHeight="1">
      <c r="A25" s="98" t="s">
        <v>40</v>
      </c>
      <c r="B25" s="126" t="s">
        <v>136</v>
      </c>
      <c r="C25" s="100">
        <v>549</v>
      </c>
      <c r="D25" s="100">
        <v>549</v>
      </c>
      <c r="E25" s="92">
        <v>0</v>
      </c>
      <c r="F25" s="100">
        <v>719.236295</v>
      </c>
      <c r="G25" s="100">
        <v>719.236295</v>
      </c>
      <c r="H25" s="92">
        <v>0</v>
      </c>
      <c r="I25" s="93">
        <f>F25/C25</f>
        <v>1.310084326047359</v>
      </c>
      <c r="J25" s="94">
        <f>G25/D25</f>
        <v>1.310084326047359</v>
      </c>
      <c r="K25" s="95"/>
      <c r="M25" s="97"/>
      <c r="N25" s="97"/>
    </row>
    <row r="26" spans="1:14" s="128" customFormat="1" ht="23.25" customHeight="1">
      <c r="A26" s="98" t="s">
        <v>42</v>
      </c>
      <c r="B26" s="126" t="s">
        <v>33</v>
      </c>
      <c r="C26" s="127">
        <v>1230</v>
      </c>
      <c r="D26" s="127">
        <v>1230</v>
      </c>
      <c r="E26" s="92">
        <v>0</v>
      </c>
      <c r="F26" s="127">
        <v>1230</v>
      </c>
      <c r="G26" s="127">
        <v>1230</v>
      </c>
      <c r="H26" s="92">
        <v>0</v>
      </c>
      <c r="I26" s="93">
        <f>F26/C26</f>
        <v>1</v>
      </c>
      <c r="J26" s="94">
        <f>G26/D26</f>
        <v>1</v>
      </c>
      <c r="K26" s="95"/>
      <c r="M26" s="97"/>
      <c r="N26" s="97"/>
    </row>
    <row r="27" spans="1:14" s="128" customFormat="1" ht="31.5" customHeight="1">
      <c r="A27" s="98" t="s">
        <v>44</v>
      </c>
      <c r="B27" s="126" t="s">
        <v>34</v>
      </c>
      <c r="C27" s="100">
        <v>206169.58000000002</v>
      </c>
      <c r="D27" s="100">
        <v>51909.54000000001</v>
      </c>
      <c r="E27" s="92">
        <v>154260.04</v>
      </c>
      <c r="F27" s="100">
        <v>0</v>
      </c>
      <c r="G27" s="100">
        <v>0</v>
      </c>
      <c r="H27" s="92">
        <v>0</v>
      </c>
      <c r="I27" s="93">
        <f>F27/C27</f>
        <v>0</v>
      </c>
      <c r="J27" s="94"/>
      <c r="K27" s="95"/>
      <c r="M27" s="97"/>
      <c r="N27" s="97"/>
    </row>
    <row r="28" spans="1:14" s="128" customFormat="1" ht="31.5">
      <c r="A28" s="98" t="s">
        <v>46</v>
      </c>
      <c r="B28" s="129" t="s">
        <v>35</v>
      </c>
      <c r="C28" s="127">
        <v>0</v>
      </c>
      <c r="D28" s="127">
        <v>0</v>
      </c>
      <c r="E28" s="92">
        <v>0</v>
      </c>
      <c r="F28" s="127">
        <v>0</v>
      </c>
      <c r="G28" s="127">
        <v>0</v>
      </c>
      <c r="H28" s="92">
        <v>0</v>
      </c>
      <c r="I28" s="93"/>
      <c r="J28" s="94"/>
      <c r="K28" s="95"/>
      <c r="M28" s="97"/>
      <c r="N28" s="97"/>
    </row>
    <row r="29" spans="1:14" s="109" customFormat="1" ht="36" customHeight="1">
      <c r="A29" s="98" t="s">
        <v>9</v>
      </c>
      <c r="B29" s="126" t="s">
        <v>137</v>
      </c>
      <c r="C29" s="130">
        <v>1186109</v>
      </c>
      <c r="D29" s="130">
        <v>1119477</v>
      </c>
      <c r="E29" s="92">
        <v>66632</v>
      </c>
      <c r="F29" s="130">
        <v>1359889.0550000002</v>
      </c>
      <c r="G29" s="130">
        <v>639257.0549999999</v>
      </c>
      <c r="H29" s="92">
        <v>720632</v>
      </c>
      <c r="I29" s="93">
        <f>F29/C29</f>
        <v>1.1465127193200626</v>
      </c>
      <c r="J29" s="94">
        <f>G29/D29</f>
        <v>0.571031879172149</v>
      </c>
      <c r="K29" s="95">
        <f>H29/E29</f>
        <v>10.815103854004082</v>
      </c>
      <c r="M29" s="97"/>
      <c r="N29" s="97"/>
    </row>
    <row r="30" spans="1:14" s="118" customFormat="1" ht="21.75" customHeight="1">
      <c r="A30" s="131" t="s">
        <v>28</v>
      </c>
      <c r="B30" s="132" t="s">
        <v>138</v>
      </c>
      <c r="C30" s="133">
        <v>422610</v>
      </c>
      <c r="D30" s="133">
        <v>412392</v>
      </c>
      <c r="E30" s="106">
        <v>10218</v>
      </c>
      <c r="F30" s="133">
        <v>440763.1</v>
      </c>
      <c r="G30" s="133">
        <v>69555.1</v>
      </c>
      <c r="H30" s="106">
        <v>371208</v>
      </c>
      <c r="I30" s="120">
        <f>F30/C30</f>
        <v>1.0429547336788054</v>
      </c>
      <c r="J30" s="107">
        <f>G30/D30</f>
        <v>0.16866258317329144</v>
      </c>
      <c r="K30" s="108">
        <f>H30/E30</f>
        <v>36.32883147386964</v>
      </c>
      <c r="M30" s="97"/>
      <c r="N30" s="97"/>
    </row>
    <row r="31" spans="1:14" s="118" customFormat="1" ht="31.5">
      <c r="A31" s="131" t="s">
        <v>36</v>
      </c>
      <c r="B31" s="132" t="s">
        <v>39</v>
      </c>
      <c r="C31" s="134">
        <v>763499</v>
      </c>
      <c r="D31" s="134">
        <v>707085</v>
      </c>
      <c r="E31" s="106">
        <v>56414</v>
      </c>
      <c r="F31" s="134">
        <v>919125.9550000001</v>
      </c>
      <c r="G31" s="134">
        <v>569701.955</v>
      </c>
      <c r="H31" s="106">
        <v>349424</v>
      </c>
      <c r="I31" s="120">
        <f>F31/C31</f>
        <v>1.203833868806639</v>
      </c>
      <c r="J31" s="135">
        <f>G31/D31</f>
        <v>0.8057050496050686</v>
      </c>
      <c r="K31" s="108">
        <f>H31/E31</f>
        <v>6.193923494168114</v>
      </c>
      <c r="M31" s="97"/>
      <c r="N31" s="97"/>
    </row>
    <row r="32" spans="1:14" s="109" customFormat="1" ht="46.5" customHeight="1">
      <c r="A32" s="98" t="s">
        <v>48</v>
      </c>
      <c r="B32" s="99" t="s">
        <v>139</v>
      </c>
      <c r="C32" s="127">
        <v>0</v>
      </c>
      <c r="D32" s="127">
        <v>0</v>
      </c>
      <c r="E32" s="92">
        <v>0</v>
      </c>
      <c r="F32" s="127">
        <v>3284173.6541649997</v>
      </c>
      <c r="G32" s="127">
        <v>1627892.52509</v>
      </c>
      <c r="H32" s="92">
        <v>1656281.129075</v>
      </c>
      <c r="I32" s="93"/>
      <c r="J32" s="94"/>
      <c r="K32" s="95"/>
      <c r="M32" s="97"/>
      <c r="N32" s="97"/>
    </row>
    <row r="33" spans="1:14" s="118" customFormat="1" ht="44.25" customHeight="1">
      <c r="A33" s="98" t="s">
        <v>50</v>
      </c>
      <c r="B33" s="99" t="s">
        <v>140</v>
      </c>
      <c r="C33" s="127">
        <v>0</v>
      </c>
      <c r="D33" s="127">
        <v>0</v>
      </c>
      <c r="E33" s="92">
        <v>0</v>
      </c>
      <c r="F33" s="127">
        <v>8639659.245152999</v>
      </c>
      <c r="G33" s="127">
        <v>5400078.447562</v>
      </c>
      <c r="H33" s="92">
        <v>3239580.797591</v>
      </c>
      <c r="I33" s="93"/>
      <c r="J33" s="94"/>
      <c r="K33" s="95"/>
      <c r="M33" s="97"/>
      <c r="N33" s="97"/>
    </row>
    <row r="34" spans="1:14" s="118" customFormat="1" ht="36" customHeight="1">
      <c r="A34" s="98" t="s">
        <v>58</v>
      </c>
      <c r="B34" s="99" t="s">
        <v>141</v>
      </c>
      <c r="C34" s="127">
        <v>0</v>
      </c>
      <c r="D34" s="127">
        <v>0</v>
      </c>
      <c r="E34" s="92">
        <v>0</v>
      </c>
      <c r="F34" s="127">
        <v>78440.97226</v>
      </c>
      <c r="G34" s="127">
        <v>45898.172104</v>
      </c>
      <c r="H34" s="92">
        <v>32542.800155999998</v>
      </c>
      <c r="I34" s="93"/>
      <c r="J34" s="94"/>
      <c r="K34" s="95"/>
      <c r="M34" s="97"/>
      <c r="N34" s="97"/>
    </row>
    <row r="35" spans="1:13" ht="37.5" customHeight="1">
      <c r="A35" s="136" t="s">
        <v>60</v>
      </c>
      <c r="B35" s="137" t="s">
        <v>142</v>
      </c>
      <c r="C35" s="138">
        <v>0</v>
      </c>
      <c r="D35" s="138">
        <v>0</v>
      </c>
      <c r="E35" s="139">
        <v>0</v>
      </c>
      <c r="F35" s="138">
        <v>0</v>
      </c>
      <c r="G35" s="138">
        <v>0</v>
      </c>
      <c r="H35" s="139">
        <v>0</v>
      </c>
      <c r="I35" s="140"/>
      <c r="J35" s="141"/>
      <c r="K35" s="142"/>
      <c r="M35" s="97"/>
    </row>
  </sheetData>
  <sheetProtection/>
  <mergeCells count="10">
    <mergeCell ref="I1:K1"/>
    <mergeCell ref="A2:K2"/>
    <mergeCell ref="A3:K3"/>
    <mergeCell ref="A6:A7"/>
    <mergeCell ref="B6:B7"/>
    <mergeCell ref="C6:C7"/>
    <mergeCell ref="D6:E6"/>
    <mergeCell ref="F6:F7"/>
    <mergeCell ref="G6:H6"/>
    <mergeCell ref="I6:K6"/>
  </mergeCells>
  <printOptions/>
  <pageMargins left="0.7" right="0.2" top="0.25" bottom="0.25" header="0.05" footer="0.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A1">
      <selection activeCell="A4" sqref="A4"/>
    </sheetView>
  </sheetViews>
  <sheetFormatPr defaultColWidth="8.25390625" defaultRowHeight="15.75"/>
  <cols>
    <col min="1" max="1" width="4.50390625" style="1" customWidth="1"/>
    <col min="2" max="2" width="49.625" style="1" customWidth="1"/>
    <col min="3" max="4" width="11.125" style="1" customWidth="1"/>
    <col min="5" max="5" width="8.875" style="1" bestFit="1" customWidth="1"/>
    <col min="6" max="16384" width="8.25390625" style="1" customWidth="1"/>
  </cols>
  <sheetData>
    <row r="1" spans="2:5" ht="16.5">
      <c r="B1" s="87"/>
      <c r="C1" s="303" t="s">
        <v>143</v>
      </c>
      <c r="D1" s="303"/>
      <c r="E1" s="303"/>
    </row>
    <row r="2" spans="1:5" ht="21" customHeight="1">
      <c r="A2" s="317" t="s">
        <v>144</v>
      </c>
      <c r="B2" s="317"/>
      <c r="C2" s="317"/>
      <c r="D2" s="317"/>
      <c r="E2" s="317"/>
    </row>
    <row r="3" spans="1:5" ht="21.75" customHeight="1">
      <c r="A3" s="298" t="str">
        <f>'CK62'!A3:E3</f>
        <v>(Kèm theo Công văn số 4330 /STC-QLNS ngày 27/12/2021 của Sở Tài chính Hải Dương)</v>
      </c>
      <c r="B3" s="298"/>
      <c r="C3" s="298"/>
      <c r="D3" s="298"/>
      <c r="E3" s="298"/>
    </row>
    <row r="4" spans="1:4" ht="17.25" customHeight="1">
      <c r="A4" s="3"/>
      <c r="B4" s="3"/>
      <c r="C4" s="3"/>
      <c r="D4" s="143"/>
    </row>
    <row r="5" spans="3:5" ht="16.5">
      <c r="C5" s="144"/>
      <c r="D5" s="318" t="s">
        <v>2</v>
      </c>
      <c r="E5" s="318"/>
    </row>
    <row r="6" spans="1:5" s="145" customFormat="1" ht="25.5" customHeight="1">
      <c r="A6" s="319" t="s">
        <v>3</v>
      </c>
      <c r="B6" s="319" t="s">
        <v>4</v>
      </c>
      <c r="C6" s="321" t="s">
        <v>5</v>
      </c>
      <c r="D6" s="321" t="s">
        <v>6</v>
      </c>
      <c r="E6" s="322" t="s">
        <v>7</v>
      </c>
    </row>
    <row r="7" spans="1:5" s="145" customFormat="1" ht="24" customHeight="1">
      <c r="A7" s="320"/>
      <c r="B7" s="320"/>
      <c r="C7" s="321"/>
      <c r="D7" s="321"/>
      <c r="E7" s="323"/>
    </row>
    <row r="8" spans="1:5" s="148" customFormat="1" ht="15">
      <c r="A8" s="146" t="s">
        <v>8</v>
      </c>
      <c r="B8" s="146" t="s">
        <v>9</v>
      </c>
      <c r="C8" s="147">
        <v>1</v>
      </c>
      <c r="D8" s="147">
        <v>2</v>
      </c>
      <c r="E8" s="147" t="s">
        <v>10</v>
      </c>
    </row>
    <row r="9" spans="1:5" s="57" customFormat="1" ht="21" customHeight="1">
      <c r="A9" s="149"/>
      <c r="B9" s="149" t="s">
        <v>27</v>
      </c>
      <c r="C9" s="150">
        <v>5085733.54</v>
      </c>
      <c r="D9" s="150">
        <v>11976179.293732999</v>
      </c>
      <c r="E9" s="22">
        <f>D9/C9</f>
        <v>2.354857799674066</v>
      </c>
    </row>
    <row r="10" spans="1:5" s="57" customFormat="1" ht="23.25" customHeight="1">
      <c r="A10" s="151" t="s">
        <v>8</v>
      </c>
      <c r="B10" s="99" t="s">
        <v>145</v>
      </c>
      <c r="C10" s="152">
        <v>0</v>
      </c>
      <c r="D10" s="152">
        <v>5400078.447562</v>
      </c>
      <c r="E10" s="22"/>
    </row>
    <row r="11" spans="1:5" s="57" customFormat="1" ht="17.25" customHeight="1">
      <c r="A11" s="151" t="s">
        <v>9</v>
      </c>
      <c r="B11" s="99" t="s">
        <v>146</v>
      </c>
      <c r="C11" s="153">
        <v>3966256.54</v>
      </c>
      <c r="D11" s="153">
        <v>4308951.266081</v>
      </c>
      <c r="E11" s="22">
        <f>D11/C11</f>
        <v>1.086402561867821</v>
      </c>
    </row>
    <row r="12" spans="1:5" s="57" customFormat="1" ht="15.75">
      <c r="A12" s="151"/>
      <c r="B12" s="99" t="s">
        <v>134</v>
      </c>
      <c r="C12" s="127"/>
      <c r="D12" s="127"/>
      <c r="E12" s="22"/>
    </row>
    <row r="13" spans="1:5" s="57" customFormat="1" ht="15.75">
      <c r="A13" s="151" t="s">
        <v>28</v>
      </c>
      <c r="B13" s="99" t="s">
        <v>124</v>
      </c>
      <c r="C13" s="127">
        <v>872232</v>
      </c>
      <c r="D13" s="127">
        <v>1240617.811167</v>
      </c>
      <c r="E13" s="22">
        <f>D13/C13</f>
        <v>1.422348424693201</v>
      </c>
    </row>
    <row r="14" spans="1:5" s="57" customFormat="1" ht="15.75">
      <c r="A14" s="154">
        <v>1</v>
      </c>
      <c r="B14" s="114" t="s">
        <v>125</v>
      </c>
      <c r="C14" s="111">
        <v>872232</v>
      </c>
      <c r="D14" s="111">
        <v>1240617.811167</v>
      </c>
      <c r="E14" s="22"/>
    </row>
    <row r="15" spans="1:5" s="57" customFormat="1" ht="15.75">
      <c r="A15" s="154"/>
      <c r="B15" s="113" t="s">
        <v>134</v>
      </c>
      <c r="C15" s="127"/>
      <c r="D15" s="127"/>
      <c r="E15" s="22"/>
    </row>
    <row r="16" spans="1:5" s="57" customFormat="1" ht="14.25" customHeight="1">
      <c r="A16" s="154" t="s">
        <v>147</v>
      </c>
      <c r="B16" s="114" t="s">
        <v>127</v>
      </c>
      <c r="C16" s="155"/>
      <c r="D16" s="111">
        <v>62274.0889</v>
      </c>
      <c r="E16" s="22"/>
    </row>
    <row r="17" spans="1:5" s="57" customFormat="1" ht="14.25" customHeight="1">
      <c r="A17" s="154" t="s">
        <v>148</v>
      </c>
      <c r="B17" s="114" t="s">
        <v>128</v>
      </c>
      <c r="C17" s="155"/>
      <c r="D17" s="111"/>
      <c r="E17" s="22"/>
    </row>
    <row r="18" spans="1:5" s="57" customFormat="1" ht="14.25" customHeight="1">
      <c r="A18" s="154" t="s">
        <v>149</v>
      </c>
      <c r="B18" s="114" t="s">
        <v>150</v>
      </c>
      <c r="C18" s="155"/>
      <c r="D18" s="111">
        <v>124333.061835</v>
      </c>
      <c r="E18" s="22"/>
    </row>
    <row r="19" spans="1:5" s="57" customFormat="1" ht="14.25" customHeight="1">
      <c r="A19" s="154" t="s">
        <v>151</v>
      </c>
      <c r="B19" s="114" t="s">
        <v>152</v>
      </c>
      <c r="C19" s="155"/>
      <c r="D19" s="111">
        <v>31185.799</v>
      </c>
      <c r="E19" s="22"/>
    </row>
    <row r="20" spans="1:5" s="57" customFormat="1" ht="14.25" customHeight="1">
      <c r="A20" s="154" t="s">
        <v>153</v>
      </c>
      <c r="B20" s="114" t="s">
        <v>154</v>
      </c>
      <c r="C20" s="155"/>
      <c r="D20" s="111"/>
      <c r="E20" s="22"/>
    </row>
    <row r="21" spans="1:5" s="57" customFormat="1" ht="14.25" customHeight="1">
      <c r="A21" s="154" t="s">
        <v>155</v>
      </c>
      <c r="B21" s="114" t="s">
        <v>156</v>
      </c>
      <c r="C21" s="155"/>
      <c r="D21" s="111"/>
      <c r="E21" s="22"/>
    </row>
    <row r="22" spans="1:5" s="57" customFormat="1" ht="14.25" customHeight="1">
      <c r="A22" s="154" t="s">
        <v>157</v>
      </c>
      <c r="B22" s="114" t="s">
        <v>158</v>
      </c>
      <c r="C22" s="155"/>
      <c r="D22" s="111"/>
      <c r="E22" s="22"/>
    </row>
    <row r="23" spans="1:5" s="57" customFormat="1" ht="14.25" customHeight="1">
      <c r="A23" s="154" t="s">
        <v>159</v>
      </c>
      <c r="B23" s="114" t="s">
        <v>160</v>
      </c>
      <c r="C23" s="155"/>
      <c r="D23" s="111">
        <v>586046.920167</v>
      </c>
      <c r="E23" s="22"/>
    </row>
    <row r="24" spans="1:5" s="57" customFormat="1" ht="14.25" customHeight="1">
      <c r="A24" s="154" t="s">
        <v>161</v>
      </c>
      <c r="B24" s="114" t="s">
        <v>162</v>
      </c>
      <c r="C24" s="155"/>
      <c r="D24" s="111">
        <v>354424.817065</v>
      </c>
      <c r="E24" s="22"/>
    </row>
    <row r="25" spans="1:5" s="57" customFormat="1" ht="16.5">
      <c r="A25" s="154" t="s">
        <v>163</v>
      </c>
      <c r="B25" s="114" t="s">
        <v>164</v>
      </c>
      <c r="C25" s="155"/>
      <c r="D25" s="111">
        <v>6126.489</v>
      </c>
      <c r="E25" s="22"/>
    </row>
    <row r="26" spans="1:5" s="156" customFormat="1" ht="64.5" customHeight="1">
      <c r="A26" s="154">
        <v>2</v>
      </c>
      <c r="B26" s="114" t="s">
        <v>132</v>
      </c>
      <c r="C26" s="111"/>
      <c r="D26" s="111"/>
      <c r="E26" s="26"/>
    </row>
    <row r="27" spans="1:5" s="156" customFormat="1" ht="15.75">
      <c r="A27" s="154">
        <v>3</v>
      </c>
      <c r="B27" s="114" t="s">
        <v>133</v>
      </c>
      <c r="C27" s="111"/>
      <c r="D27" s="111"/>
      <c r="E27" s="26"/>
    </row>
    <row r="28" spans="1:5" s="57" customFormat="1" ht="15.75">
      <c r="A28" s="129" t="s">
        <v>36</v>
      </c>
      <c r="B28" s="126" t="s">
        <v>31</v>
      </c>
      <c r="C28" s="127">
        <v>3040336</v>
      </c>
      <c r="D28" s="127">
        <v>3020486.0465149996</v>
      </c>
      <c r="E28" s="22">
        <f>D28/C28</f>
        <v>0.9934711316495939</v>
      </c>
    </row>
    <row r="29" spans="1:5" s="57" customFormat="1" ht="13.5" customHeight="1">
      <c r="A29" s="154"/>
      <c r="B29" s="113" t="s">
        <v>134</v>
      </c>
      <c r="C29" s="127"/>
      <c r="D29" s="127"/>
      <c r="E29" s="22"/>
    </row>
    <row r="30" spans="1:5" s="57" customFormat="1" ht="15" customHeight="1">
      <c r="A30" s="154">
        <v>1</v>
      </c>
      <c r="B30" s="114" t="s">
        <v>127</v>
      </c>
      <c r="C30" s="111">
        <v>627153</v>
      </c>
      <c r="D30" s="111">
        <v>688802.183035</v>
      </c>
      <c r="E30" s="26">
        <f>D30/C30</f>
        <v>1.0983000687790698</v>
      </c>
    </row>
    <row r="31" spans="1:5" s="156" customFormat="1" ht="15" customHeight="1">
      <c r="A31" s="154">
        <v>2</v>
      </c>
      <c r="B31" s="114" t="s">
        <v>128</v>
      </c>
      <c r="C31" s="111">
        <v>42726</v>
      </c>
      <c r="D31" s="111">
        <v>36703.621818</v>
      </c>
      <c r="E31" s="26">
        <f>D31/C31</f>
        <v>0.8590465247858446</v>
      </c>
    </row>
    <row r="32" spans="1:5" s="156" customFormat="1" ht="15" customHeight="1">
      <c r="A32" s="154">
        <v>3</v>
      </c>
      <c r="B32" s="114" t="s">
        <v>150</v>
      </c>
      <c r="C32" s="111">
        <v>946510</v>
      </c>
      <c r="D32" s="111">
        <v>869340.315386</v>
      </c>
      <c r="E32" s="26">
        <f>D32/C32</f>
        <v>0.9184692347529344</v>
      </c>
    </row>
    <row r="33" spans="1:5" s="156" customFormat="1" ht="15" customHeight="1">
      <c r="A33" s="154">
        <v>4</v>
      </c>
      <c r="B33" s="114" t="s">
        <v>152</v>
      </c>
      <c r="C33" s="111">
        <v>97871</v>
      </c>
      <c r="D33" s="111">
        <v>85753</v>
      </c>
      <c r="E33" s="26">
        <f>D33/C33</f>
        <v>0.8761839564324468</v>
      </c>
    </row>
    <row r="34" spans="1:5" s="156" customFormat="1" ht="15" customHeight="1">
      <c r="A34" s="154">
        <v>5</v>
      </c>
      <c r="B34" s="114" t="s">
        <v>154</v>
      </c>
      <c r="C34" s="111">
        <v>19955</v>
      </c>
      <c r="D34" s="111">
        <v>20936</v>
      </c>
      <c r="E34" s="26">
        <f>D34/C34</f>
        <v>1.0491606113755951</v>
      </c>
    </row>
    <row r="35" spans="1:5" s="156" customFormat="1" ht="15" customHeight="1">
      <c r="A35" s="154">
        <v>6</v>
      </c>
      <c r="B35" s="114" t="s">
        <v>156</v>
      </c>
      <c r="C35" s="111"/>
      <c r="D35" s="111"/>
      <c r="E35" s="26"/>
    </row>
    <row r="36" spans="1:5" s="156" customFormat="1" ht="15" customHeight="1">
      <c r="A36" s="154">
        <v>7</v>
      </c>
      <c r="B36" s="114" t="s">
        <v>158</v>
      </c>
      <c r="C36" s="111">
        <v>15266</v>
      </c>
      <c r="D36" s="111">
        <v>119445.70998</v>
      </c>
      <c r="E36" s="26">
        <f>D36/C36</f>
        <v>7.824296474518538</v>
      </c>
    </row>
    <row r="37" spans="1:5" s="156" customFormat="1" ht="15" customHeight="1">
      <c r="A37" s="154">
        <v>8</v>
      </c>
      <c r="B37" s="114" t="s">
        <v>160</v>
      </c>
      <c r="C37" s="111">
        <v>40857</v>
      </c>
      <c r="D37" s="111">
        <v>40429.074775000074</v>
      </c>
      <c r="E37" s="26">
        <f>D37/C37</f>
        <v>0.9895262690603831</v>
      </c>
    </row>
    <row r="38" spans="1:5" s="156" customFormat="1" ht="21" customHeight="1">
      <c r="A38" s="154">
        <v>9</v>
      </c>
      <c r="B38" s="114" t="s">
        <v>162</v>
      </c>
      <c r="C38" s="111">
        <v>485593</v>
      </c>
      <c r="D38" s="111">
        <v>457236.791748</v>
      </c>
      <c r="E38" s="26">
        <f>D38/C38</f>
        <v>0.9416049896683025</v>
      </c>
    </row>
    <row r="39" spans="1:5" s="156" customFormat="1" ht="21" customHeight="1">
      <c r="A39" s="154">
        <v>10</v>
      </c>
      <c r="B39" s="114" t="s">
        <v>164</v>
      </c>
      <c r="C39" s="111">
        <v>249036</v>
      </c>
      <c r="D39" s="111">
        <v>171115.873659</v>
      </c>
      <c r="E39" s="26">
        <f>D39/C39</f>
        <v>0.6871130023731509</v>
      </c>
    </row>
    <row r="40" spans="1:5" s="57" customFormat="1" ht="18" customHeight="1">
      <c r="A40" s="129" t="s">
        <v>40</v>
      </c>
      <c r="B40" s="126" t="s">
        <v>136</v>
      </c>
      <c r="C40" s="100">
        <v>549</v>
      </c>
      <c r="D40" s="100">
        <v>719.236295</v>
      </c>
      <c r="E40" s="22"/>
    </row>
    <row r="41" spans="1:5" s="57" customFormat="1" ht="19.5" customHeight="1">
      <c r="A41" s="129" t="s">
        <v>42</v>
      </c>
      <c r="B41" s="126" t="s">
        <v>33</v>
      </c>
      <c r="C41" s="127">
        <v>1230</v>
      </c>
      <c r="D41" s="127">
        <v>1230</v>
      </c>
      <c r="E41" s="22">
        <f>D41/C41</f>
        <v>1</v>
      </c>
    </row>
    <row r="42" spans="1:5" s="57" customFormat="1" ht="17.25" customHeight="1">
      <c r="A42" s="129" t="s">
        <v>44</v>
      </c>
      <c r="B42" s="126" t="s">
        <v>165</v>
      </c>
      <c r="C42" s="100">
        <v>51909.54000000001</v>
      </c>
      <c r="D42" s="100">
        <v>0</v>
      </c>
      <c r="E42" s="22">
        <f>D42/C42</f>
        <v>0</v>
      </c>
    </row>
    <row r="43" spans="1:5" s="57" customFormat="1" ht="17.25" customHeight="1">
      <c r="A43" s="129" t="s">
        <v>46</v>
      </c>
      <c r="B43" s="126" t="s">
        <v>166</v>
      </c>
      <c r="C43" s="127">
        <v>0</v>
      </c>
      <c r="D43" s="127">
        <v>0</v>
      </c>
      <c r="E43" s="22"/>
    </row>
    <row r="44" spans="1:5" s="57" customFormat="1" ht="18.75" customHeight="1">
      <c r="A44" s="129" t="s">
        <v>167</v>
      </c>
      <c r="B44" s="126" t="s">
        <v>168</v>
      </c>
      <c r="C44" s="127">
        <v>0</v>
      </c>
      <c r="D44" s="127">
        <v>45898.172104</v>
      </c>
      <c r="E44" s="22"/>
    </row>
    <row r="45" spans="1:5" s="57" customFormat="1" ht="15.75">
      <c r="A45" s="129" t="s">
        <v>48</v>
      </c>
      <c r="B45" s="126" t="s">
        <v>139</v>
      </c>
      <c r="C45" s="127">
        <v>0</v>
      </c>
      <c r="D45" s="127">
        <v>1627892.52509</v>
      </c>
      <c r="E45" s="22"/>
    </row>
    <row r="46" spans="1:5" s="57" customFormat="1" ht="15.75">
      <c r="A46" s="157" t="s">
        <v>50</v>
      </c>
      <c r="B46" s="158" t="s">
        <v>169</v>
      </c>
      <c r="C46" s="159">
        <v>1119477</v>
      </c>
      <c r="D46" s="159">
        <v>639257.055</v>
      </c>
      <c r="E46" s="33">
        <f>D46/C46</f>
        <v>0.5710318791721491</v>
      </c>
    </row>
    <row r="47" ht="17.25">
      <c r="A47" s="160"/>
    </row>
    <row r="48" ht="16.5">
      <c r="A48" s="34"/>
    </row>
    <row r="49" ht="16.5">
      <c r="A49" s="34"/>
    </row>
    <row r="50" ht="16.5">
      <c r="A50" s="161"/>
    </row>
  </sheetData>
  <sheetProtection/>
  <mergeCells count="9">
    <mergeCell ref="C1:E1"/>
    <mergeCell ref="A2:E2"/>
    <mergeCell ref="A3:E3"/>
    <mergeCell ref="D5:E5"/>
    <mergeCell ref="A6:A7"/>
    <mergeCell ref="B6:B7"/>
    <mergeCell ref="C6:C7"/>
    <mergeCell ref="D6:D7"/>
    <mergeCell ref="E6:E7"/>
  </mergeCells>
  <printOptions/>
  <pageMargins left="0.7" right="0.2" top="0.25" bottom="0.2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134"/>
  <sheetViews>
    <sheetView zoomScalePageLayoutView="0" workbookViewId="0" topLeftCell="A1">
      <selection activeCell="A5" sqref="A5"/>
    </sheetView>
  </sheetViews>
  <sheetFormatPr defaultColWidth="8.25390625" defaultRowHeight="15.75"/>
  <cols>
    <col min="1" max="1" width="3.25390625" style="165" customWidth="1"/>
    <col min="2" max="2" width="20.125" style="162" customWidth="1"/>
    <col min="3" max="3" width="7.75390625" style="164" customWidth="1"/>
    <col min="4" max="4" width="7.75390625" style="163" customWidth="1"/>
    <col min="5" max="5" width="7.75390625" style="164" customWidth="1"/>
    <col min="6" max="6" width="8.625" style="164" customWidth="1"/>
    <col min="7" max="7" width="8.125" style="164" customWidth="1"/>
    <col min="8" max="8" width="7.75390625" style="163" customWidth="1"/>
    <col min="9" max="9" width="8.75390625" style="164" customWidth="1"/>
    <col min="10" max="10" width="5.875" style="164" customWidth="1"/>
    <col min="11" max="11" width="6.50390625" style="163" customWidth="1"/>
    <col min="12" max="12" width="5.50390625" style="163" customWidth="1"/>
    <col min="13" max="13" width="6.875" style="163" customWidth="1"/>
    <col min="14" max="14" width="7.75390625" style="164" customWidth="1"/>
    <col min="15" max="15" width="5.625" style="164" customWidth="1"/>
    <col min="16" max="16" width="5.75390625" style="164" customWidth="1"/>
    <col min="17" max="17" width="7.25390625" style="164" customWidth="1"/>
    <col min="18" max="16384" width="8.25390625" style="164" customWidth="1"/>
  </cols>
  <sheetData>
    <row r="1" spans="1:17" ht="16.5">
      <c r="A1" s="250"/>
      <c r="N1" s="325" t="s">
        <v>170</v>
      </c>
      <c r="O1" s="325"/>
      <c r="P1" s="325"/>
      <c r="Q1" s="325"/>
    </row>
    <row r="2" spans="1:2" ht="15.75">
      <c r="A2" s="251"/>
      <c r="B2" s="164"/>
    </row>
    <row r="3" spans="1:17" ht="16.5">
      <c r="A3" s="326" t="s">
        <v>171</v>
      </c>
      <c r="B3" s="326"/>
      <c r="C3" s="326"/>
      <c r="D3" s="326"/>
      <c r="E3" s="326"/>
      <c r="F3" s="326"/>
      <c r="G3" s="326"/>
      <c r="H3" s="326"/>
      <c r="I3" s="326"/>
      <c r="J3" s="326"/>
      <c r="K3" s="326"/>
      <c r="L3" s="326"/>
      <c r="M3" s="326"/>
      <c r="N3" s="326"/>
      <c r="O3" s="326"/>
      <c r="P3" s="326"/>
      <c r="Q3" s="326"/>
    </row>
    <row r="4" spans="1:21" ht="16.5">
      <c r="A4" s="327" t="str">
        <f>'CK62'!A3:E3</f>
        <v>(Kèm theo Công văn số 4330 /STC-QLNS ngày 27/12/2021 của Sở Tài chính Hải Dương)</v>
      </c>
      <c r="B4" s="327"/>
      <c r="C4" s="327"/>
      <c r="D4" s="327"/>
      <c r="E4" s="327"/>
      <c r="F4" s="327"/>
      <c r="G4" s="327"/>
      <c r="H4" s="327"/>
      <c r="I4" s="327"/>
      <c r="J4" s="327"/>
      <c r="K4" s="327"/>
      <c r="L4" s="327"/>
      <c r="M4" s="327"/>
      <c r="N4" s="327"/>
      <c r="O4" s="327"/>
      <c r="P4" s="327"/>
      <c r="Q4" s="327"/>
      <c r="R4" s="276"/>
      <c r="S4" s="276"/>
      <c r="T4" s="276"/>
      <c r="U4" s="276"/>
    </row>
    <row r="5" spans="2:16" ht="15">
      <c r="B5" s="164"/>
      <c r="P5" s="252" t="s">
        <v>172</v>
      </c>
    </row>
    <row r="6" spans="1:17" s="166" customFormat="1" ht="15" customHeight="1">
      <c r="A6" s="324" t="s">
        <v>3</v>
      </c>
      <c r="B6" s="324" t="s">
        <v>173</v>
      </c>
      <c r="C6" s="324" t="s">
        <v>174</v>
      </c>
      <c r="D6" s="324"/>
      <c r="E6" s="324"/>
      <c r="F6" s="324" t="s">
        <v>175</v>
      </c>
      <c r="G6" s="324"/>
      <c r="H6" s="324"/>
      <c r="I6" s="324"/>
      <c r="J6" s="324"/>
      <c r="K6" s="324"/>
      <c r="L6" s="324"/>
      <c r="M6" s="324"/>
      <c r="N6" s="324"/>
      <c r="O6" s="324" t="s">
        <v>176</v>
      </c>
      <c r="P6" s="324"/>
      <c r="Q6" s="324"/>
    </row>
    <row r="7" spans="1:17" s="166" customFormat="1" ht="21.75" customHeight="1">
      <c r="A7" s="324"/>
      <c r="B7" s="324"/>
      <c r="C7" s="324" t="s">
        <v>177</v>
      </c>
      <c r="D7" s="328" t="s">
        <v>178</v>
      </c>
      <c r="E7" s="324" t="s">
        <v>179</v>
      </c>
      <c r="F7" s="324" t="s">
        <v>177</v>
      </c>
      <c r="G7" s="324" t="s">
        <v>178</v>
      </c>
      <c r="H7" s="328" t="s">
        <v>179</v>
      </c>
      <c r="I7" s="324" t="s">
        <v>180</v>
      </c>
      <c r="J7" s="324" t="s">
        <v>181</v>
      </c>
      <c r="K7" s="328" t="s">
        <v>182</v>
      </c>
      <c r="L7" s="328"/>
      <c r="M7" s="328"/>
      <c r="N7" s="324" t="s">
        <v>183</v>
      </c>
      <c r="O7" s="324" t="s">
        <v>177</v>
      </c>
      <c r="P7" s="324" t="s">
        <v>178</v>
      </c>
      <c r="Q7" s="324" t="s">
        <v>179</v>
      </c>
    </row>
    <row r="8" spans="1:17" s="166" customFormat="1" ht="55.5" customHeight="1">
      <c r="A8" s="324"/>
      <c r="B8" s="324"/>
      <c r="C8" s="324"/>
      <c r="D8" s="328"/>
      <c r="E8" s="324"/>
      <c r="F8" s="324"/>
      <c r="G8" s="324"/>
      <c r="H8" s="328"/>
      <c r="I8" s="324"/>
      <c r="J8" s="324"/>
      <c r="K8" s="167" t="s">
        <v>177</v>
      </c>
      <c r="L8" s="167" t="s">
        <v>178</v>
      </c>
      <c r="M8" s="167" t="s">
        <v>179</v>
      </c>
      <c r="N8" s="324"/>
      <c r="O8" s="324"/>
      <c r="P8" s="324"/>
      <c r="Q8" s="324"/>
    </row>
    <row r="9" spans="1:18" s="170" customFormat="1" ht="15.75">
      <c r="A9" s="253" t="s">
        <v>8</v>
      </c>
      <c r="B9" s="253" t="s">
        <v>9</v>
      </c>
      <c r="C9" s="253">
        <v>1</v>
      </c>
      <c r="D9" s="168">
        <v>2</v>
      </c>
      <c r="E9" s="253">
        <v>3</v>
      </c>
      <c r="F9" s="253">
        <v>4</v>
      </c>
      <c r="G9" s="253">
        <v>5</v>
      </c>
      <c r="H9" s="168">
        <v>6</v>
      </c>
      <c r="I9" s="253">
        <v>7</v>
      </c>
      <c r="J9" s="253">
        <v>8</v>
      </c>
      <c r="K9" s="168">
        <v>9</v>
      </c>
      <c r="L9" s="168">
        <v>10</v>
      </c>
      <c r="M9" s="168">
        <v>11</v>
      </c>
      <c r="N9" s="253">
        <v>12</v>
      </c>
      <c r="O9" s="253" t="s">
        <v>184</v>
      </c>
      <c r="P9" s="253" t="s">
        <v>185</v>
      </c>
      <c r="Q9" s="253" t="s">
        <v>186</v>
      </c>
      <c r="R9" s="169"/>
    </row>
    <row r="10" spans="1:17" s="171" customFormat="1" ht="15.75">
      <c r="A10" s="254"/>
      <c r="B10" s="254" t="s">
        <v>177</v>
      </c>
      <c r="C10" s="255">
        <f aca="true" t="shared" si="0" ref="C10:N10">C11+C129+C130+C131+C132+C133+C134</f>
        <v>4363075.935775001</v>
      </c>
      <c r="D10" s="255">
        <f t="shared" si="0"/>
        <v>2149080.2188</v>
      </c>
      <c r="E10" s="255">
        <f t="shared" si="0"/>
        <v>2557016.462775</v>
      </c>
      <c r="F10" s="255">
        <f t="shared" si="0"/>
        <v>10903699.412</v>
      </c>
      <c r="G10" s="255">
        <f t="shared" si="0"/>
        <v>1606950.5892960005</v>
      </c>
      <c r="H10" s="255">
        <f t="shared" si="0"/>
        <v>2493611.782</v>
      </c>
      <c r="I10" s="255">
        <f t="shared" si="0"/>
        <v>719</v>
      </c>
      <c r="J10" s="255">
        <f t="shared" si="0"/>
        <v>1230</v>
      </c>
      <c r="K10" s="255">
        <f t="shared" si="0"/>
        <v>14406</v>
      </c>
      <c r="L10" s="255">
        <f t="shared" si="0"/>
        <v>0</v>
      </c>
      <c r="M10" s="255">
        <f t="shared" si="0"/>
        <v>14406</v>
      </c>
      <c r="N10" s="255">
        <f t="shared" si="0"/>
        <v>1681307.431</v>
      </c>
      <c r="O10" s="256">
        <f aca="true" t="shared" si="1" ref="O10:Q25">F10/C10</f>
        <v>2.4990854095834587</v>
      </c>
      <c r="P10" s="257">
        <f>G10/D10</f>
        <v>0.7477387652813104</v>
      </c>
      <c r="Q10" s="257">
        <f t="shared" si="1"/>
        <v>0.9752036478067138</v>
      </c>
    </row>
    <row r="11" spans="1:17" s="172" customFormat="1" ht="15.75">
      <c r="A11" s="258" t="s">
        <v>28</v>
      </c>
      <c r="B11" s="259" t="s">
        <v>187</v>
      </c>
      <c r="C11" s="260">
        <f>SUM(C12:C128)</f>
        <v>4309386.935775001</v>
      </c>
      <c r="D11" s="260">
        <f aca="true" t="shared" si="2" ref="D11:N11">SUM(D12:D128)</f>
        <v>2149080.2188</v>
      </c>
      <c r="E11" s="260">
        <f t="shared" si="2"/>
        <v>2557016.462775</v>
      </c>
      <c r="F11" s="260">
        <f t="shared" si="2"/>
        <v>3873779.412</v>
      </c>
      <c r="G11" s="260">
        <f t="shared" si="2"/>
        <v>1606950.5892960005</v>
      </c>
      <c r="H11" s="260">
        <f t="shared" si="2"/>
        <v>2493611.782</v>
      </c>
      <c r="I11" s="260">
        <f t="shared" si="2"/>
        <v>0</v>
      </c>
      <c r="J11" s="260">
        <f t="shared" si="2"/>
        <v>0</v>
      </c>
      <c r="K11" s="260">
        <f t="shared" si="2"/>
        <v>14406</v>
      </c>
      <c r="L11" s="260">
        <f t="shared" si="2"/>
        <v>0</v>
      </c>
      <c r="M11" s="260">
        <f t="shared" si="2"/>
        <v>14406</v>
      </c>
      <c r="N11" s="260">
        <f t="shared" si="2"/>
        <v>53414.43100000001</v>
      </c>
      <c r="O11" s="256">
        <f t="shared" si="1"/>
        <v>0.8989165906271397</v>
      </c>
      <c r="P11" s="257">
        <f>G11/D11</f>
        <v>0.7477387652813104</v>
      </c>
      <c r="Q11" s="257">
        <f t="shared" si="1"/>
        <v>0.9752036478067138</v>
      </c>
    </row>
    <row r="12" spans="1:21" s="266" customFormat="1" ht="18.75" customHeight="1">
      <c r="A12" s="261">
        <v>1</v>
      </c>
      <c r="B12" s="176" t="s">
        <v>188</v>
      </c>
      <c r="C12" s="173">
        <f>D12+E12</f>
        <v>146147.867</v>
      </c>
      <c r="D12" s="174">
        <v>3547</v>
      </c>
      <c r="E12" s="174">
        <v>142600.867</v>
      </c>
      <c r="F12" s="173">
        <f>G12+H12+I12+J12+K12+N12</f>
        <v>146141.867</v>
      </c>
      <c r="G12" s="174">
        <v>3541</v>
      </c>
      <c r="H12" s="174">
        <v>141260.611</v>
      </c>
      <c r="I12" s="176"/>
      <c r="J12" s="176"/>
      <c r="K12" s="174">
        <f>L12+M12</f>
        <v>0</v>
      </c>
      <c r="L12" s="174"/>
      <c r="M12" s="174"/>
      <c r="N12" s="175">
        <v>1340.256</v>
      </c>
      <c r="O12" s="262">
        <f t="shared" si="1"/>
        <v>0.9999589456888892</v>
      </c>
      <c r="P12" s="263">
        <f t="shared" si="1"/>
        <v>0.9983084296588667</v>
      </c>
      <c r="Q12" s="263">
        <f>H12/E12</f>
        <v>0.9906013474658608</v>
      </c>
      <c r="R12" s="264"/>
      <c r="S12" s="265"/>
      <c r="T12" s="265"/>
      <c r="U12" s="265"/>
    </row>
    <row r="13" spans="1:21" ht="25.5" customHeight="1">
      <c r="A13" s="261">
        <f>A12+1</f>
        <v>2</v>
      </c>
      <c r="B13" s="267" t="s">
        <v>189</v>
      </c>
      <c r="C13" s="173">
        <f aca="true" t="shared" si="3" ref="C13:C62">D13+E13</f>
        <v>177831.489775</v>
      </c>
      <c r="D13" s="174">
        <v>63898</v>
      </c>
      <c r="E13" s="268">
        <v>113933.489775</v>
      </c>
      <c r="F13" s="173">
        <f aca="true" t="shared" si="4" ref="F13:F61">G13+H13+I13+J13+K13+N13</f>
        <v>190309.24</v>
      </c>
      <c r="G13" s="174">
        <v>63439</v>
      </c>
      <c r="H13" s="268">
        <v>113340.443</v>
      </c>
      <c r="I13" s="176"/>
      <c r="J13" s="176"/>
      <c r="K13" s="174">
        <f aca="true" t="shared" si="5" ref="K13:K62">L13+M13</f>
        <v>12936</v>
      </c>
      <c r="L13" s="174"/>
      <c r="M13" s="174">
        <v>12936</v>
      </c>
      <c r="N13" s="175">
        <v>593.797</v>
      </c>
      <c r="O13" s="262">
        <f t="shared" si="1"/>
        <v>1.0701661457191152</v>
      </c>
      <c r="P13" s="263">
        <f t="shared" si="1"/>
        <v>0.9928166765782966</v>
      </c>
      <c r="Q13" s="263">
        <f t="shared" si="1"/>
        <v>0.9947947984725899</v>
      </c>
      <c r="R13" s="264"/>
      <c r="S13" s="265"/>
      <c r="T13" s="265"/>
      <c r="U13" s="265"/>
    </row>
    <row r="14" spans="1:21" ht="18.75" customHeight="1">
      <c r="A14" s="261">
        <f aca="true" t="shared" si="6" ref="A14:A77">A13+1</f>
        <v>3</v>
      </c>
      <c r="B14" s="267" t="s">
        <v>190</v>
      </c>
      <c r="C14" s="173">
        <f t="shared" si="3"/>
        <v>136137.106</v>
      </c>
      <c r="D14" s="174"/>
      <c r="E14" s="268">
        <v>136137.106</v>
      </c>
      <c r="F14" s="173">
        <f t="shared" si="4"/>
        <v>136137.10600000003</v>
      </c>
      <c r="G14" s="174"/>
      <c r="H14" s="268">
        <v>133258.728</v>
      </c>
      <c r="I14" s="176"/>
      <c r="J14" s="176"/>
      <c r="K14" s="174">
        <f t="shared" si="5"/>
        <v>0</v>
      </c>
      <c r="L14" s="174"/>
      <c r="M14" s="174"/>
      <c r="N14" s="175">
        <v>2878.3780000000115</v>
      </c>
      <c r="O14" s="262">
        <f t="shared" si="1"/>
        <v>1.0000000000000002</v>
      </c>
      <c r="P14" s="263"/>
      <c r="Q14" s="263">
        <f t="shared" si="1"/>
        <v>0.9788567710554975</v>
      </c>
      <c r="R14" s="264"/>
      <c r="S14" s="265"/>
      <c r="T14" s="265"/>
      <c r="U14" s="265"/>
    </row>
    <row r="15" spans="1:21" ht="15">
      <c r="A15" s="261">
        <f t="shared" si="6"/>
        <v>4</v>
      </c>
      <c r="B15" s="267" t="s">
        <v>191</v>
      </c>
      <c r="C15" s="173">
        <f t="shared" si="3"/>
        <v>17933</v>
      </c>
      <c r="D15" s="174"/>
      <c r="E15" s="268">
        <v>17933</v>
      </c>
      <c r="F15" s="173">
        <f t="shared" si="4"/>
        <v>17934</v>
      </c>
      <c r="G15" s="174"/>
      <c r="H15" s="268">
        <v>16624</v>
      </c>
      <c r="I15" s="176"/>
      <c r="J15" s="176"/>
      <c r="K15" s="174">
        <f t="shared" si="5"/>
        <v>0</v>
      </c>
      <c r="L15" s="174"/>
      <c r="M15" s="174"/>
      <c r="N15" s="175">
        <v>1310</v>
      </c>
      <c r="O15" s="262">
        <f t="shared" si="1"/>
        <v>1.0000557631182736</v>
      </c>
      <c r="P15" s="263"/>
      <c r="Q15" s="263">
        <f t="shared" si="1"/>
        <v>0.9270060781798918</v>
      </c>
      <c r="R15" s="264"/>
      <c r="S15" s="265"/>
      <c r="T15" s="265"/>
      <c r="U15" s="265"/>
    </row>
    <row r="16" spans="1:21" ht="15">
      <c r="A16" s="261">
        <f t="shared" si="6"/>
        <v>5</v>
      </c>
      <c r="B16" s="267" t="s">
        <v>192</v>
      </c>
      <c r="C16" s="173">
        <f t="shared" si="3"/>
        <v>16186</v>
      </c>
      <c r="D16" s="174"/>
      <c r="E16" s="268">
        <v>16186</v>
      </c>
      <c r="F16" s="173">
        <f t="shared" si="4"/>
        <v>16186</v>
      </c>
      <c r="G16" s="174"/>
      <c r="H16" s="268">
        <v>16186</v>
      </c>
      <c r="I16" s="176"/>
      <c r="J16" s="176"/>
      <c r="K16" s="174">
        <f t="shared" si="5"/>
        <v>0</v>
      </c>
      <c r="L16" s="174"/>
      <c r="M16" s="174"/>
      <c r="N16" s="175"/>
      <c r="O16" s="262">
        <f t="shared" si="1"/>
        <v>1</v>
      </c>
      <c r="P16" s="263"/>
      <c r="Q16" s="263">
        <f t="shared" si="1"/>
        <v>1</v>
      </c>
      <c r="R16" s="264"/>
      <c r="S16" s="265"/>
      <c r="T16" s="265"/>
      <c r="U16" s="265"/>
    </row>
    <row r="17" spans="1:21" ht="15">
      <c r="A17" s="261">
        <f t="shared" si="6"/>
        <v>6</v>
      </c>
      <c r="B17" s="267" t="s">
        <v>193</v>
      </c>
      <c r="C17" s="173">
        <f t="shared" si="3"/>
        <v>13245</v>
      </c>
      <c r="D17" s="174"/>
      <c r="E17" s="268">
        <v>13245</v>
      </c>
      <c r="F17" s="173">
        <f t="shared" si="4"/>
        <v>13245</v>
      </c>
      <c r="G17" s="174"/>
      <c r="H17" s="268">
        <v>13185</v>
      </c>
      <c r="I17" s="176"/>
      <c r="J17" s="176"/>
      <c r="K17" s="174">
        <f t="shared" si="5"/>
        <v>0</v>
      </c>
      <c r="L17" s="174"/>
      <c r="M17" s="174"/>
      <c r="N17" s="175">
        <v>60</v>
      </c>
      <c r="O17" s="262">
        <f t="shared" si="1"/>
        <v>1</v>
      </c>
      <c r="P17" s="263"/>
      <c r="Q17" s="263">
        <f t="shared" si="1"/>
        <v>0.9954699886749717</v>
      </c>
      <c r="R17" s="264"/>
      <c r="S17" s="265"/>
      <c r="T17" s="265"/>
      <c r="U17" s="265"/>
    </row>
    <row r="18" spans="1:21" ht="15">
      <c r="A18" s="261">
        <f t="shared" si="6"/>
        <v>7</v>
      </c>
      <c r="B18" s="267" t="s">
        <v>194</v>
      </c>
      <c r="C18" s="173">
        <f t="shared" si="3"/>
        <v>21851</v>
      </c>
      <c r="D18" s="174"/>
      <c r="E18" s="268">
        <v>21851</v>
      </c>
      <c r="F18" s="173">
        <f t="shared" si="4"/>
        <v>21850</v>
      </c>
      <c r="G18" s="174"/>
      <c r="H18" s="268">
        <v>21384</v>
      </c>
      <c r="I18" s="176"/>
      <c r="J18" s="176"/>
      <c r="K18" s="174">
        <f t="shared" si="5"/>
        <v>0</v>
      </c>
      <c r="L18" s="174"/>
      <c r="M18" s="174"/>
      <c r="N18" s="175">
        <v>466</v>
      </c>
      <c r="O18" s="262">
        <f t="shared" si="1"/>
        <v>0.9999542355040959</v>
      </c>
      <c r="P18" s="263"/>
      <c r="Q18" s="263">
        <f t="shared" si="1"/>
        <v>0.9786279804127958</v>
      </c>
      <c r="R18" s="264"/>
      <c r="S18" s="265"/>
      <c r="T18" s="265"/>
      <c r="U18" s="265"/>
    </row>
    <row r="19" spans="1:21" ht="15">
      <c r="A19" s="261">
        <f t="shared" si="6"/>
        <v>8</v>
      </c>
      <c r="B19" s="267" t="s">
        <v>195</v>
      </c>
      <c r="C19" s="173">
        <f t="shared" si="3"/>
        <v>9620</v>
      </c>
      <c r="D19" s="174">
        <v>245</v>
      </c>
      <c r="E19" s="268">
        <v>9375</v>
      </c>
      <c r="F19" s="173">
        <f t="shared" si="4"/>
        <v>9375</v>
      </c>
      <c r="G19" s="174"/>
      <c r="H19" s="268">
        <v>9307</v>
      </c>
      <c r="I19" s="176"/>
      <c r="J19" s="176"/>
      <c r="K19" s="174">
        <f t="shared" si="5"/>
        <v>0</v>
      </c>
      <c r="L19" s="174"/>
      <c r="M19" s="174"/>
      <c r="N19" s="175">
        <v>68</v>
      </c>
      <c r="O19" s="262">
        <f t="shared" si="1"/>
        <v>0.9745322245322245</v>
      </c>
      <c r="P19" s="263">
        <f t="shared" si="1"/>
        <v>0</v>
      </c>
      <c r="Q19" s="263">
        <f t="shared" si="1"/>
        <v>0.9927466666666667</v>
      </c>
      <c r="R19" s="264"/>
      <c r="S19" s="265"/>
      <c r="T19" s="265"/>
      <c r="U19" s="265"/>
    </row>
    <row r="20" spans="1:21" ht="15">
      <c r="A20" s="261">
        <f t="shared" si="6"/>
        <v>9</v>
      </c>
      <c r="B20" s="267" t="s">
        <v>196</v>
      </c>
      <c r="C20" s="173">
        <f t="shared" si="3"/>
        <v>31525</v>
      </c>
      <c r="D20" s="174">
        <v>1500</v>
      </c>
      <c r="E20" s="268">
        <v>30025</v>
      </c>
      <c r="F20" s="173">
        <f t="shared" si="4"/>
        <v>31525</v>
      </c>
      <c r="G20" s="174">
        <v>1500</v>
      </c>
      <c r="H20" s="268">
        <v>30025</v>
      </c>
      <c r="I20" s="176"/>
      <c r="J20" s="176"/>
      <c r="K20" s="174">
        <f t="shared" si="5"/>
        <v>0</v>
      </c>
      <c r="L20" s="174"/>
      <c r="M20" s="174"/>
      <c r="N20" s="175">
        <v>0</v>
      </c>
      <c r="O20" s="262">
        <f t="shared" si="1"/>
        <v>1</v>
      </c>
      <c r="P20" s="263">
        <f t="shared" si="1"/>
        <v>1</v>
      </c>
      <c r="Q20" s="263">
        <f t="shared" si="1"/>
        <v>1</v>
      </c>
      <c r="R20" s="264"/>
      <c r="S20" s="265"/>
      <c r="T20" s="265"/>
      <c r="U20" s="265"/>
    </row>
    <row r="21" spans="1:21" ht="24">
      <c r="A21" s="261">
        <f t="shared" si="6"/>
        <v>10</v>
      </c>
      <c r="B21" s="267" t="s">
        <v>197</v>
      </c>
      <c r="C21" s="173">
        <f t="shared" si="3"/>
        <v>56683</v>
      </c>
      <c r="D21" s="174">
        <v>17820</v>
      </c>
      <c r="E21" s="268">
        <v>38863</v>
      </c>
      <c r="F21" s="173">
        <f t="shared" si="4"/>
        <v>56683</v>
      </c>
      <c r="G21" s="174">
        <v>17820</v>
      </c>
      <c r="H21" s="268">
        <v>38863</v>
      </c>
      <c r="I21" s="176"/>
      <c r="J21" s="176"/>
      <c r="K21" s="174">
        <f t="shared" si="5"/>
        <v>0</v>
      </c>
      <c r="L21" s="174"/>
      <c r="M21" s="174"/>
      <c r="N21" s="175">
        <v>0</v>
      </c>
      <c r="O21" s="262">
        <f t="shared" si="1"/>
        <v>1</v>
      </c>
      <c r="P21" s="263">
        <f t="shared" si="1"/>
        <v>1</v>
      </c>
      <c r="Q21" s="263">
        <f t="shared" si="1"/>
        <v>1</v>
      </c>
      <c r="R21" s="264"/>
      <c r="S21" s="265"/>
      <c r="T21" s="265"/>
      <c r="U21" s="265"/>
    </row>
    <row r="22" spans="1:21" ht="15">
      <c r="A22" s="261">
        <f t="shared" si="6"/>
        <v>11</v>
      </c>
      <c r="B22" s="267" t="s">
        <v>198</v>
      </c>
      <c r="C22" s="173">
        <f t="shared" si="3"/>
        <v>516283</v>
      </c>
      <c r="D22" s="174">
        <v>6351</v>
      </c>
      <c r="E22" s="268">
        <v>509932</v>
      </c>
      <c r="F22" s="173">
        <f t="shared" si="4"/>
        <v>516283</v>
      </c>
      <c r="G22" s="174">
        <v>6351</v>
      </c>
      <c r="H22" s="268">
        <v>509932</v>
      </c>
      <c r="I22" s="176"/>
      <c r="J22" s="176"/>
      <c r="K22" s="174">
        <f t="shared" si="5"/>
        <v>0</v>
      </c>
      <c r="L22" s="174"/>
      <c r="M22" s="174"/>
      <c r="N22" s="175">
        <v>0</v>
      </c>
      <c r="O22" s="262">
        <f t="shared" si="1"/>
        <v>1</v>
      </c>
      <c r="P22" s="263">
        <f t="shared" si="1"/>
        <v>1</v>
      </c>
      <c r="Q22" s="263">
        <f t="shared" si="1"/>
        <v>1</v>
      </c>
      <c r="R22" s="264"/>
      <c r="S22" s="265"/>
      <c r="T22" s="265"/>
      <c r="U22" s="265"/>
    </row>
    <row r="23" spans="1:21" ht="24">
      <c r="A23" s="261">
        <f t="shared" si="6"/>
        <v>12</v>
      </c>
      <c r="B23" s="267" t="s">
        <v>199</v>
      </c>
      <c r="C23" s="173">
        <f t="shared" si="3"/>
        <v>25359.199</v>
      </c>
      <c r="D23" s="174">
        <v>6412.199</v>
      </c>
      <c r="E23" s="268">
        <v>18947</v>
      </c>
      <c r="F23" s="173">
        <f t="shared" si="4"/>
        <v>25359.199</v>
      </c>
      <c r="G23" s="174">
        <v>6412.199</v>
      </c>
      <c r="H23" s="268">
        <v>18947</v>
      </c>
      <c r="I23" s="176"/>
      <c r="J23" s="176"/>
      <c r="K23" s="174">
        <f t="shared" si="5"/>
        <v>0</v>
      </c>
      <c r="L23" s="174"/>
      <c r="M23" s="174"/>
      <c r="N23" s="175">
        <v>0</v>
      </c>
      <c r="O23" s="262">
        <f t="shared" si="1"/>
        <v>1</v>
      </c>
      <c r="P23" s="263">
        <f t="shared" si="1"/>
        <v>1</v>
      </c>
      <c r="Q23" s="263">
        <f t="shared" si="1"/>
        <v>1</v>
      </c>
      <c r="R23" s="264"/>
      <c r="S23" s="265"/>
      <c r="T23" s="265"/>
      <c r="U23" s="265"/>
    </row>
    <row r="24" spans="1:21" ht="24">
      <c r="A24" s="261">
        <f t="shared" si="6"/>
        <v>13</v>
      </c>
      <c r="B24" s="267" t="s">
        <v>200</v>
      </c>
      <c r="C24" s="173">
        <f t="shared" si="3"/>
        <v>26474</v>
      </c>
      <c r="D24" s="174">
        <v>5524</v>
      </c>
      <c r="E24" s="268">
        <v>20950</v>
      </c>
      <c r="F24" s="173">
        <f t="shared" si="4"/>
        <v>26474</v>
      </c>
      <c r="G24" s="174">
        <v>5524</v>
      </c>
      <c r="H24" s="268">
        <v>20950</v>
      </c>
      <c r="I24" s="176"/>
      <c r="J24" s="176"/>
      <c r="K24" s="174">
        <f t="shared" si="5"/>
        <v>0</v>
      </c>
      <c r="L24" s="174"/>
      <c r="M24" s="174"/>
      <c r="N24" s="175">
        <v>0</v>
      </c>
      <c r="O24" s="262">
        <f t="shared" si="1"/>
        <v>1</v>
      </c>
      <c r="P24" s="263">
        <f t="shared" si="1"/>
        <v>1</v>
      </c>
      <c r="Q24" s="263">
        <f t="shared" si="1"/>
        <v>1</v>
      </c>
      <c r="R24" s="264"/>
      <c r="S24" s="265"/>
      <c r="T24" s="265"/>
      <c r="U24" s="265"/>
    </row>
    <row r="25" spans="1:18" ht="24">
      <c r="A25" s="261">
        <f t="shared" si="6"/>
        <v>14</v>
      </c>
      <c r="B25" s="267" t="s">
        <v>201</v>
      </c>
      <c r="C25" s="173">
        <f t="shared" si="3"/>
        <v>16938</v>
      </c>
      <c r="D25" s="174"/>
      <c r="E25" s="268">
        <v>16938</v>
      </c>
      <c r="F25" s="173">
        <f t="shared" si="4"/>
        <v>16938</v>
      </c>
      <c r="G25" s="174"/>
      <c r="H25" s="268">
        <v>16938</v>
      </c>
      <c r="I25" s="176"/>
      <c r="J25" s="176"/>
      <c r="K25" s="174">
        <f t="shared" si="5"/>
        <v>0</v>
      </c>
      <c r="L25" s="174"/>
      <c r="M25" s="174"/>
      <c r="N25" s="175">
        <v>0</v>
      </c>
      <c r="O25" s="262">
        <f t="shared" si="1"/>
        <v>1</v>
      </c>
      <c r="P25" s="263"/>
      <c r="Q25" s="263">
        <f t="shared" si="1"/>
        <v>1</v>
      </c>
      <c r="R25" s="264"/>
    </row>
    <row r="26" spans="1:21" ht="15">
      <c r="A26" s="261">
        <f t="shared" si="6"/>
        <v>15</v>
      </c>
      <c r="B26" s="267" t="s">
        <v>202</v>
      </c>
      <c r="C26" s="173">
        <f t="shared" si="3"/>
        <v>12950</v>
      </c>
      <c r="D26" s="174">
        <v>1486</v>
      </c>
      <c r="E26" s="268">
        <v>11464</v>
      </c>
      <c r="F26" s="173">
        <f t="shared" si="4"/>
        <v>12950</v>
      </c>
      <c r="G26" s="174">
        <v>1486</v>
      </c>
      <c r="H26" s="268">
        <v>11464</v>
      </c>
      <c r="I26" s="176"/>
      <c r="J26" s="176"/>
      <c r="K26" s="174">
        <f t="shared" si="5"/>
        <v>0</v>
      </c>
      <c r="L26" s="174"/>
      <c r="M26" s="174"/>
      <c r="N26" s="175">
        <v>0</v>
      </c>
      <c r="O26" s="262">
        <f aca="true" t="shared" si="7" ref="O26:Q89">F26/C26</f>
        <v>1</v>
      </c>
      <c r="P26" s="263">
        <f t="shared" si="7"/>
        <v>1</v>
      </c>
      <c r="Q26" s="263">
        <f t="shared" si="7"/>
        <v>1</v>
      </c>
      <c r="R26" s="264"/>
      <c r="S26" s="265"/>
      <c r="T26" s="265"/>
      <c r="U26" s="265"/>
    </row>
    <row r="27" spans="1:21" ht="15">
      <c r="A27" s="261">
        <f t="shared" si="6"/>
        <v>16</v>
      </c>
      <c r="B27" s="267" t="s">
        <v>203</v>
      </c>
      <c r="C27" s="173">
        <f t="shared" si="3"/>
        <v>600276</v>
      </c>
      <c r="D27" s="174"/>
      <c r="E27" s="268">
        <v>600276</v>
      </c>
      <c r="F27" s="173">
        <f>G27+H27+I27+J27+K27+N27</f>
        <v>600276</v>
      </c>
      <c r="G27" s="173"/>
      <c r="H27" s="268">
        <v>559651</v>
      </c>
      <c r="I27" s="173"/>
      <c r="J27" s="173"/>
      <c r="K27" s="174">
        <f t="shared" si="5"/>
        <v>0</v>
      </c>
      <c r="L27" s="174"/>
      <c r="M27" s="174"/>
      <c r="N27" s="173">
        <v>40625</v>
      </c>
      <c r="O27" s="262">
        <f t="shared" si="7"/>
        <v>1</v>
      </c>
      <c r="P27" s="263"/>
      <c r="Q27" s="263">
        <f t="shared" si="7"/>
        <v>0.9323227981795041</v>
      </c>
      <c r="R27" s="264"/>
      <c r="S27" s="265"/>
      <c r="T27" s="265"/>
      <c r="U27" s="265"/>
    </row>
    <row r="28" spans="1:21" ht="24">
      <c r="A28" s="261">
        <f t="shared" si="6"/>
        <v>17</v>
      </c>
      <c r="B28" s="267" t="s">
        <v>204</v>
      </c>
      <c r="C28" s="173">
        <f t="shared" si="3"/>
        <v>157726</v>
      </c>
      <c r="D28" s="174">
        <v>365</v>
      </c>
      <c r="E28" s="268">
        <v>157361</v>
      </c>
      <c r="F28" s="173">
        <f t="shared" si="4"/>
        <v>147904</v>
      </c>
      <c r="G28" s="173"/>
      <c r="H28" s="268">
        <v>147904</v>
      </c>
      <c r="I28" s="175"/>
      <c r="J28" s="173"/>
      <c r="K28" s="174">
        <f t="shared" si="5"/>
        <v>0</v>
      </c>
      <c r="L28" s="174"/>
      <c r="M28" s="174"/>
      <c r="N28" s="175">
        <v>0</v>
      </c>
      <c r="O28" s="262">
        <f t="shared" si="7"/>
        <v>0.9377274514030661</v>
      </c>
      <c r="P28" s="263">
        <f t="shared" si="7"/>
        <v>0</v>
      </c>
      <c r="Q28" s="263">
        <f t="shared" si="7"/>
        <v>0.9399025171421127</v>
      </c>
      <c r="R28" s="264"/>
      <c r="S28" s="265"/>
      <c r="T28" s="265"/>
      <c r="U28" s="265"/>
    </row>
    <row r="29" spans="1:21" ht="24">
      <c r="A29" s="261">
        <f t="shared" si="6"/>
        <v>18</v>
      </c>
      <c r="B29" s="267" t="s">
        <v>205</v>
      </c>
      <c r="C29" s="173">
        <f t="shared" si="3"/>
        <v>21056</v>
      </c>
      <c r="D29" s="174"/>
      <c r="E29" s="268">
        <v>21056</v>
      </c>
      <c r="F29" s="173">
        <f t="shared" si="4"/>
        <v>21056</v>
      </c>
      <c r="G29" s="173"/>
      <c r="H29" s="268">
        <v>21056</v>
      </c>
      <c r="I29" s="175"/>
      <c r="J29" s="176"/>
      <c r="K29" s="174">
        <f t="shared" si="5"/>
        <v>0</v>
      </c>
      <c r="L29" s="174"/>
      <c r="M29" s="174"/>
      <c r="N29" s="175">
        <v>0</v>
      </c>
      <c r="O29" s="262">
        <f t="shared" si="7"/>
        <v>1</v>
      </c>
      <c r="P29" s="263"/>
      <c r="Q29" s="263">
        <f t="shared" si="7"/>
        <v>1</v>
      </c>
      <c r="R29" s="264"/>
      <c r="S29" s="265"/>
      <c r="T29" s="265"/>
      <c r="U29" s="265"/>
    </row>
    <row r="30" spans="1:21" ht="24">
      <c r="A30" s="261">
        <f t="shared" si="6"/>
        <v>19</v>
      </c>
      <c r="B30" s="267" t="s">
        <v>206</v>
      </c>
      <c r="C30" s="173">
        <f t="shared" si="3"/>
        <v>246976</v>
      </c>
      <c r="D30" s="174"/>
      <c r="E30" s="268">
        <v>246976</v>
      </c>
      <c r="F30" s="173">
        <f t="shared" si="4"/>
        <v>246976</v>
      </c>
      <c r="G30" s="173"/>
      <c r="H30" s="268">
        <v>246617</v>
      </c>
      <c r="I30" s="175"/>
      <c r="J30" s="176"/>
      <c r="K30" s="174">
        <f t="shared" si="5"/>
        <v>0</v>
      </c>
      <c r="L30" s="174"/>
      <c r="M30" s="174"/>
      <c r="N30" s="175">
        <v>359</v>
      </c>
      <c r="O30" s="262">
        <f t="shared" si="7"/>
        <v>1</v>
      </c>
      <c r="P30" s="263"/>
      <c r="Q30" s="263">
        <f t="shared" si="7"/>
        <v>0.9985464174656646</v>
      </c>
      <c r="R30" s="264"/>
      <c r="S30" s="265"/>
      <c r="T30" s="265"/>
      <c r="U30" s="265"/>
    </row>
    <row r="31" spans="1:21" ht="24">
      <c r="A31" s="261">
        <f t="shared" si="6"/>
        <v>20</v>
      </c>
      <c r="B31" s="267" t="s">
        <v>207</v>
      </c>
      <c r="C31" s="173">
        <f t="shared" si="3"/>
        <v>45275</v>
      </c>
      <c r="D31" s="174"/>
      <c r="E31" s="268">
        <v>45275</v>
      </c>
      <c r="F31" s="173">
        <f t="shared" si="4"/>
        <v>44855</v>
      </c>
      <c r="G31" s="173"/>
      <c r="H31" s="268">
        <v>42211</v>
      </c>
      <c r="I31" s="175"/>
      <c r="J31" s="176"/>
      <c r="K31" s="174">
        <f t="shared" si="5"/>
        <v>0</v>
      </c>
      <c r="L31" s="174"/>
      <c r="M31" s="174"/>
      <c r="N31" s="175">
        <v>2644</v>
      </c>
      <c r="O31" s="262">
        <f t="shared" si="7"/>
        <v>0.9907233572611817</v>
      </c>
      <c r="P31" s="263"/>
      <c r="Q31" s="263">
        <f t="shared" si="7"/>
        <v>0.9323246824958586</v>
      </c>
      <c r="R31" s="264"/>
      <c r="S31" s="265"/>
      <c r="T31" s="265"/>
      <c r="U31" s="265"/>
    </row>
    <row r="32" spans="1:21" ht="24">
      <c r="A32" s="261">
        <f t="shared" si="6"/>
        <v>21</v>
      </c>
      <c r="B32" s="267" t="s">
        <v>208</v>
      </c>
      <c r="C32" s="173">
        <f t="shared" si="3"/>
        <v>16372</v>
      </c>
      <c r="D32" s="174"/>
      <c r="E32" s="268">
        <v>16372</v>
      </c>
      <c r="F32" s="173">
        <f t="shared" si="4"/>
        <v>16372</v>
      </c>
      <c r="G32" s="173"/>
      <c r="H32" s="268">
        <v>13846</v>
      </c>
      <c r="I32" s="175"/>
      <c r="J32" s="176"/>
      <c r="K32" s="174">
        <f t="shared" si="5"/>
        <v>0</v>
      </c>
      <c r="L32" s="174"/>
      <c r="M32" s="174"/>
      <c r="N32" s="175">
        <v>2526</v>
      </c>
      <c r="O32" s="262">
        <f t="shared" si="7"/>
        <v>1</v>
      </c>
      <c r="P32" s="263"/>
      <c r="Q32" s="263">
        <f t="shared" si="7"/>
        <v>0.8457121915465429</v>
      </c>
      <c r="R32" s="264"/>
      <c r="S32" s="265"/>
      <c r="T32" s="265"/>
      <c r="U32" s="265"/>
    </row>
    <row r="33" spans="1:21" ht="15">
      <c r="A33" s="261">
        <f t="shared" si="6"/>
        <v>22</v>
      </c>
      <c r="B33" s="267" t="s">
        <v>209</v>
      </c>
      <c r="C33" s="173">
        <f t="shared" si="3"/>
        <v>11660</v>
      </c>
      <c r="D33" s="174"/>
      <c r="E33" s="268">
        <v>11660</v>
      </c>
      <c r="F33" s="173">
        <f t="shared" si="4"/>
        <v>11660</v>
      </c>
      <c r="G33" s="173"/>
      <c r="H33" s="268">
        <v>11660</v>
      </c>
      <c r="I33" s="175"/>
      <c r="J33" s="176"/>
      <c r="K33" s="174">
        <f t="shared" si="5"/>
        <v>0</v>
      </c>
      <c r="L33" s="174"/>
      <c r="M33" s="174"/>
      <c r="N33" s="175">
        <v>0</v>
      </c>
      <c r="O33" s="262">
        <f t="shared" si="7"/>
        <v>1</v>
      </c>
      <c r="P33" s="263"/>
      <c r="Q33" s="263">
        <f t="shared" si="7"/>
        <v>1</v>
      </c>
      <c r="R33" s="264"/>
      <c r="S33" s="265"/>
      <c r="T33" s="265"/>
      <c r="U33" s="265"/>
    </row>
    <row r="34" spans="1:21" ht="15">
      <c r="A34" s="261">
        <f t="shared" si="6"/>
        <v>23</v>
      </c>
      <c r="B34" s="267" t="s">
        <v>210</v>
      </c>
      <c r="C34" s="173">
        <f t="shared" si="3"/>
        <v>27371</v>
      </c>
      <c r="D34" s="174"/>
      <c r="E34" s="268">
        <v>27371</v>
      </c>
      <c r="F34" s="173">
        <f t="shared" si="4"/>
        <v>27371</v>
      </c>
      <c r="G34" s="173"/>
      <c r="H34" s="268">
        <v>27371</v>
      </c>
      <c r="I34" s="175"/>
      <c r="J34" s="176"/>
      <c r="K34" s="174">
        <f t="shared" si="5"/>
        <v>0</v>
      </c>
      <c r="L34" s="174"/>
      <c r="M34" s="174"/>
      <c r="N34" s="175">
        <v>0</v>
      </c>
      <c r="O34" s="262">
        <f t="shared" si="7"/>
        <v>1</v>
      </c>
      <c r="P34" s="263"/>
      <c r="Q34" s="263">
        <f t="shared" si="7"/>
        <v>1</v>
      </c>
      <c r="R34" s="264"/>
      <c r="S34" s="265"/>
      <c r="T34" s="265"/>
      <c r="U34" s="265"/>
    </row>
    <row r="35" spans="1:21" ht="24">
      <c r="A35" s="261">
        <f t="shared" si="6"/>
        <v>24</v>
      </c>
      <c r="B35" s="267" t="s">
        <v>211</v>
      </c>
      <c r="C35" s="173">
        <f t="shared" si="3"/>
        <v>1820</v>
      </c>
      <c r="D35" s="174"/>
      <c r="E35" s="268">
        <v>1820</v>
      </c>
      <c r="F35" s="173">
        <f t="shared" si="4"/>
        <v>1820</v>
      </c>
      <c r="G35" s="173"/>
      <c r="H35" s="268">
        <v>1820</v>
      </c>
      <c r="I35" s="175"/>
      <c r="J35" s="176"/>
      <c r="K35" s="174">
        <f t="shared" si="5"/>
        <v>0</v>
      </c>
      <c r="L35" s="174"/>
      <c r="M35" s="174"/>
      <c r="N35" s="175">
        <v>0</v>
      </c>
      <c r="O35" s="262">
        <f t="shared" si="7"/>
        <v>1</v>
      </c>
      <c r="P35" s="263"/>
      <c r="Q35" s="263">
        <f t="shared" si="7"/>
        <v>1</v>
      </c>
      <c r="R35" s="264"/>
      <c r="S35" s="265"/>
      <c r="T35" s="265"/>
      <c r="U35" s="265"/>
    </row>
    <row r="36" spans="1:21" ht="24">
      <c r="A36" s="261">
        <f t="shared" si="6"/>
        <v>25</v>
      </c>
      <c r="B36" s="267" t="s">
        <v>212</v>
      </c>
      <c r="C36" s="173">
        <f t="shared" si="3"/>
        <v>3772</v>
      </c>
      <c r="D36" s="174"/>
      <c r="E36" s="268">
        <v>3772</v>
      </c>
      <c r="F36" s="173">
        <f t="shared" si="4"/>
        <v>4168</v>
      </c>
      <c r="G36" s="173"/>
      <c r="H36" s="268">
        <v>3772</v>
      </c>
      <c r="I36" s="175"/>
      <c r="J36" s="176"/>
      <c r="K36" s="174">
        <f t="shared" si="5"/>
        <v>396</v>
      </c>
      <c r="L36" s="174"/>
      <c r="M36" s="174">
        <v>396</v>
      </c>
      <c r="N36" s="175">
        <v>0</v>
      </c>
      <c r="O36" s="262">
        <f t="shared" si="7"/>
        <v>1.1049840933191941</v>
      </c>
      <c r="P36" s="263"/>
      <c r="Q36" s="263">
        <f t="shared" si="7"/>
        <v>1</v>
      </c>
      <c r="R36" s="264"/>
      <c r="S36" s="265"/>
      <c r="T36" s="265"/>
      <c r="U36" s="265"/>
    </row>
    <row r="37" spans="1:21" ht="24">
      <c r="A37" s="261">
        <f t="shared" si="6"/>
        <v>26</v>
      </c>
      <c r="B37" s="267" t="s">
        <v>213</v>
      </c>
      <c r="C37" s="173">
        <f t="shared" si="3"/>
        <v>4979</v>
      </c>
      <c r="D37" s="174"/>
      <c r="E37" s="268">
        <v>4979</v>
      </c>
      <c r="F37" s="173">
        <f t="shared" si="4"/>
        <v>4979</v>
      </c>
      <c r="G37" s="174"/>
      <c r="H37" s="268">
        <v>4979</v>
      </c>
      <c r="I37" s="175"/>
      <c r="J37" s="176"/>
      <c r="K37" s="174">
        <f t="shared" si="5"/>
        <v>0</v>
      </c>
      <c r="L37" s="174"/>
      <c r="M37" s="174"/>
      <c r="N37" s="175">
        <v>0</v>
      </c>
      <c r="O37" s="262">
        <f t="shared" si="7"/>
        <v>1</v>
      </c>
      <c r="P37" s="263"/>
      <c r="Q37" s="263">
        <f t="shared" si="7"/>
        <v>1</v>
      </c>
      <c r="R37" s="264"/>
      <c r="S37" s="265"/>
      <c r="T37" s="265"/>
      <c r="U37" s="265"/>
    </row>
    <row r="38" spans="1:18" ht="24">
      <c r="A38" s="261">
        <f t="shared" si="6"/>
        <v>27</v>
      </c>
      <c r="B38" s="267" t="s">
        <v>214</v>
      </c>
      <c r="C38" s="173">
        <f t="shared" si="3"/>
        <v>10352</v>
      </c>
      <c r="D38" s="174"/>
      <c r="E38" s="268">
        <v>10352</v>
      </c>
      <c r="F38" s="173">
        <f t="shared" si="4"/>
        <v>10352</v>
      </c>
      <c r="G38" s="173"/>
      <c r="H38" s="268">
        <v>10352</v>
      </c>
      <c r="I38" s="175"/>
      <c r="J38" s="176"/>
      <c r="K38" s="174">
        <f t="shared" si="5"/>
        <v>0</v>
      </c>
      <c r="L38" s="174"/>
      <c r="M38" s="174"/>
      <c r="N38" s="175">
        <v>0</v>
      </c>
      <c r="O38" s="262">
        <f t="shared" si="7"/>
        <v>1</v>
      </c>
      <c r="P38" s="263"/>
      <c r="Q38" s="263">
        <f t="shared" si="7"/>
        <v>1</v>
      </c>
      <c r="R38" s="264"/>
    </row>
    <row r="39" spans="1:21" ht="15">
      <c r="A39" s="261">
        <f t="shared" si="6"/>
        <v>28</v>
      </c>
      <c r="B39" s="267" t="s">
        <v>215</v>
      </c>
      <c r="C39" s="173">
        <f t="shared" si="3"/>
        <v>7140</v>
      </c>
      <c r="D39" s="174"/>
      <c r="E39" s="268">
        <v>7140</v>
      </c>
      <c r="F39" s="173">
        <f t="shared" si="4"/>
        <v>7864</v>
      </c>
      <c r="G39" s="173"/>
      <c r="H39" s="268">
        <v>7050</v>
      </c>
      <c r="I39" s="175"/>
      <c r="J39" s="176"/>
      <c r="K39" s="174">
        <f t="shared" si="5"/>
        <v>724</v>
      </c>
      <c r="L39" s="174"/>
      <c r="M39" s="174">
        <v>724</v>
      </c>
      <c r="N39" s="175">
        <v>90</v>
      </c>
      <c r="O39" s="262">
        <f t="shared" si="7"/>
        <v>1.1014005602240897</v>
      </c>
      <c r="P39" s="263"/>
      <c r="Q39" s="263">
        <f t="shared" si="7"/>
        <v>0.9873949579831933</v>
      </c>
      <c r="R39" s="264"/>
      <c r="S39" s="265"/>
      <c r="T39" s="265"/>
      <c r="U39" s="265"/>
    </row>
    <row r="40" spans="1:21" ht="15">
      <c r="A40" s="261">
        <f t="shared" si="6"/>
        <v>29</v>
      </c>
      <c r="B40" s="267" t="s">
        <v>216</v>
      </c>
      <c r="C40" s="173">
        <f t="shared" si="3"/>
        <v>8031</v>
      </c>
      <c r="D40" s="174"/>
      <c r="E40" s="268">
        <v>8031</v>
      </c>
      <c r="F40" s="173">
        <f t="shared" si="4"/>
        <v>8031</v>
      </c>
      <c r="G40" s="173"/>
      <c r="H40" s="268">
        <v>8031</v>
      </c>
      <c r="I40" s="175"/>
      <c r="J40" s="173"/>
      <c r="K40" s="174">
        <f t="shared" si="5"/>
        <v>0</v>
      </c>
      <c r="L40" s="174"/>
      <c r="M40" s="174"/>
      <c r="N40" s="175">
        <v>0</v>
      </c>
      <c r="O40" s="262">
        <f t="shared" si="7"/>
        <v>1</v>
      </c>
      <c r="P40" s="263"/>
      <c r="Q40" s="263">
        <f t="shared" si="7"/>
        <v>1</v>
      </c>
      <c r="R40" s="264"/>
      <c r="S40" s="265"/>
      <c r="T40" s="265"/>
      <c r="U40" s="265"/>
    </row>
    <row r="41" spans="1:18" ht="15">
      <c r="A41" s="261">
        <f t="shared" si="6"/>
        <v>30</v>
      </c>
      <c r="B41" s="267" t="s">
        <v>217</v>
      </c>
      <c r="C41" s="173">
        <f t="shared" si="3"/>
        <v>6204</v>
      </c>
      <c r="D41" s="174"/>
      <c r="E41" s="268">
        <v>6204</v>
      </c>
      <c r="F41" s="173">
        <f t="shared" si="4"/>
        <v>6554</v>
      </c>
      <c r="G41" s="173"/>
      <c r="H41" s="268">
        <v>6113</v>
      </c>
      <c r="I41" s="175"/>
      <c r="J41" s="176"/>
      <c r="K41" s="174">
        <f t="shared" si="5"/>
        <v>350</v>
      </c>
      <c r="L41" s="174"/>
      <c r="M41" s="174">
        <v>350</v>
      </c>
      <c r="N41" s="175">
        <v>91</v>
      </c>
      <c r="O41" s="262">
        <f t="shared" si="7"/>
        <v>1.056415215989684</v>
      </c>
      <c r="P41" s="263"/>
      <c r="Q41" s="263">
        <f t="shared" si="7"/>
        <v>0.9853320438426821</v>
      </c>
      <c r="R41" s="264"/>
    </row>
    <row r="42" spans="1:18" ht="15">
      <c r="A42" s="261">
        <f t="shared" si="6"/>
        <v>31</v>
      </c>
      <c r="B42" s="267" t="s">
        <v>218</v>
      </c>
      <c r="C42" s="173">
        <f t="shared" si="3"/>
        <v>3206</v>
      </c>
      <c r="D42" s="174"/>
      <c r="E42" s="268">
        <v>3206</v>
      </c>
      <c r="F42" s="173">
        <f t="shared" si="4"/>
        <v>3206</v>
      </c>
      <c r="G42" s="173"/>
      <c r="H42" s="268">
        <v>3206</v>
      </c>
      <c r="I42" s="175"/>
      <c r="J42" s="176"/>
      <c r="K42" s="174">
        <f t="shared" si="5"/>
        <v>0</v>
      </c>
      <c r="L42" s="174"/>
      <c r="M42" s="174"/>
      <c r="N42" s="175">
        <v>0</v>
      </c>
      <c r="O42" s="262">
        <f t="shared" si="7"/>
        <v>1</v>
      </c>
      <c r="P42" s="263"/>
      <c r="Q42" s="263">
        <f t="shared" si="7"/>
        <v>1</v>
      </c>
      <c r="R42" s="264"/>
    </row>
    <row r="43" spans="1:21" ht="15">
      <c r="A43" s="261">
        <f t="shared" si="6"/>
        <v>32</v>
      </c>
      <c r="B43" s="267" t="s">
        <v>219</v>
      </c>
      <c r="C43" s="173">
        <f t="shared" si="3"/>
        <v>870</v>
      </c>
      <c r="D43" s="174"/>
      <c r="E43" s="267">
        <v>870</v>
      </c>
      <c r="F43" s="173">
        <f t="shared" si="4"/>
        <v>870</v>
      </c>
      <c r="G43" s="173"/>
      <c r="H43" s="267">
        <v>870</v>
      </c>
      <c r="I43" s="175"/>
      <c r="J43" s="176"/>
      <c r="K43" s="174">
        <f t="shared" si="5"/>
        <v>0</v>
      </c>
      <c r="L43" s="174"/>
      <c r="M43" s="174"/>
      <c r="N43" s="175">
        <v>0</v>
      </c>
      <c r="O43" s="262">
        <f t="shared" si="7"/>
        <v>1</v>
      </c>
      <c r="P43" s="263"/>
      <c r="Q43" s="263">
        <f t="shared" si="7"/>
        <v>1</v>
      </c>
      <c r="R43" s="264"/>
      <c r="S43" s="265"/>
      <c r="T43" s="265"/>
      <c r="U43" s="265"/>
    </row>
    <row r="44" spans="1:21" ht="15">
      <c r="A44" s="261">
        <f t="shared" si="6"/>
        <v>33</v>
      </c>
      <c r="B44" s="267" t="s">
        <v>220</v>
      </c>
      <c r="C44" s="173">
        <f t="shared" si="3"/>
        <v>502</v>
      </c>
      <c r="D44" s="174"/>
      <c r="E44" s="267">
        <v>502</v>
      </c>
      <c r="F44" s="173">
        <f t="shared" si="4"/>
        <v>502</v>
      </c>
      <c r="G44" s="173"/>
      <c r="H44" s="267">
        <v>502</v>
      </c>
      <c r="I44" s="175"/>
      <c r="J44" s="176"/>
      <c r="K44" s="174">
        <f t="shared" si="5"/>
        <v>0</v>
      </c>
      <c r="L44" s="174"/>
      <c r="M44" s="174"/>
      <c r="N44" s="175">
        <v>0</v>
      </c>
      <c r="O44" s="262">
        <f t="shared" si="7"/>
        <v>1</v>
      </c>
      <c r="P44" s="263"/>
      <c r="Q44" s="263">
        <f t="shared" si="7"/>
        <v>1</v>
      </c>
      <c r="R44" s="264"/>
      <c r="S44" s="265"/>
      <c r="T44" s="265"/>
      <c r="U44" s="265"/>
    </row>
    <row r="45" spans="1:18" ht="15">
      <c r="A45" s="261">
        <f t="shared" si="6"/>
        <v>34</v>
      </c>
      <c r="B45" s="267" t="s">
        <v>221</v>
      </c>
      <c r="C45" s="173">
        <f t="shared" si="3"/>
        <v>846</v>
      </c>
      <c r="D45" s="174"/>
      <c r="E45" s="267">
        <v>846</v>
      </c>
      <c r="F45" s="173">
        <f t="shared" si="4"/>
        <v>846</v>
      </c>
      <c r="G45" s="173"/>
      <c r="H45" s="267">
        <v>846</v>
      </c>
      <c r="I45" s="175"/>
      <c r="J45" s="176"/>
      <c r="K45" s="174">
        <f t="shared" si="5"/>
        <v>0</v>
      </c>
      <c r="L45" s="174"/>
      <c r="M45" s="174"/>
      <c r="N45" s="175">
        <v>0</v>
      </c>
      <c r="O45" s="262">
        <f t="shared" si="7"/>
        <v>1</v>
      </c>
      <c r="P45" s="263"/>
      <c r="Q45" s="263">
        <f t="shared" si="7"/>
        <v>1</v>
      </c>
      <c r="R45" s="264"/>
    </row>
    <row r="46" spans="1:21" ht="15">
      <c r="A46" s="261">
        <f t="shared" si="6"/>
        <v>35</v>
      </c>
      <c r="B46" s="267" t="s">
        <v>222</v>
      </c>
      <c r="C46" s="173">
        <f t="shared" si="3"/>
        <v>3032</v>
      </c>
      <c r="D46" s="174"/>
      <c r="E46" s="268">
        <v>3032</v>
      </c>
      <c r="F46" s="173">
        <f t="shared" si="4"/>
        <v>3032</v>
      </c>
      <c r="G46" s="173"/>
      <c r="H46" s="268">
        <v>2989</v>
      </c>
      <c r="I46" s="175"/>
      <c r="J46" s="176"/>
      <c r="K46" s="174">
        <f t="shared" si="5"/>
        <v>0</v>
      </c>
      <c r="L46" s="174"/>
      <c r="M46" s="174"/>
      <c r="N46" s="175">
        <v>43</v>
      </c>
      <c r="O46" s="262">
        <f t="shared" si="7"/>
        <v>1</v>
      </c>
      <c r="P46" s="263"/>
      <c r="Q46" s="263">
        <f t="shared" si="7"/>
        <v>0.9858179419525066</v>
      </c>
      <c r="R46" s="264"/>
      <c r="S46" s="265"/>
      <c r="T46" s="265"/>
      <c r="U46" s="265"/>
    </row>
    <row r="47" spans="1:21" ht="15">
      <c r="A47" s="261">
        <f t="shared" si="6"/>
        <v>36</v>
      </c>
      <c r="B47" s="267" t="s">
        <v>223</v>
      </c>
      <c r="C47" s="173">
        <f t="shared" si="3"/>
        <v>656</v>
      </c>
      <c r="D47" s="174"/>
      <c r="E47" s="267">
        <v>656</v>
      </c>
      <c r="F47" s="173">
        <f t="shared" si="4"/>
        <v>656</v>
      </c>
      <c r="G47" s="173"/>
      <c r="H47" s="267">
        <v>656</v>
      </c>
      <c r="I47" s="175"/>
      <c r="J47" s="173"/>
      <c r="K47" s="174">
        <f t="shared" si="5"/>
        <v>0</v>
      </c>
      <c r="L47" s="174"/>
      <c r="M47" s="174"/>
      <c r="N47" s="175">
        <v>0</v>
      </c>
      <c r="O47" s="262">
        <f t="shared" si="7"/>
        <v>1</v>
      </c>
      <c r="P47" s="263"/>
      <c r="Q47" s="263">
        <f t="shared" si="7"/>
        <v>1</v>
      </c>
      <c r="R47" s="264"/>
      <c r="S47" s="265"/>
      <c r="T47" s="265"/>
      <c r="U47" s="265"/>
    </row>
    <row r="48" spans="1:18" ht="24">
      <c r="A48" s="261">
        <f t="shared" si="6"/>
        <v>37</v>
      </c>
      <c r="B48" s="267" t="s">
        <v>224</v>
      </c>
      <c r="C48" s="173">
        <f t="shared" si="3"/>
        <v>3392</v>
      </c>
      <c r="D48" s="174"/>
      <c r="E48" s="268">
        <v>3392</v>
      </c>
      <c r="F48" s="173">
        <f t="shared" si="4"/>
        <v>3392</v>
      </c>
      <c r="G48" s="173"/>
      <c r="H48" s="268">
        <v>3392</v>
      </c>
      <c r="I48" s="175"/>
      <c r="J48" s="173"/>
      <c r="K48" s="174">
        <f t="shared" si="5"/>
        <v>0</v>
      </c>
      <c r="L48" s="174"/>
      <c r="M48" s="174"/>
      <c r="N48" s="175">
        <v>0</v>
      </c>
      <c r="O48" s="262">
        <f t="shared" si="7"/>
        <v>1</v>
      </c>
      <c r="P48" s="263"/>
      <c r="Q48" s="263">
        <f t="shared" si="7"/>
        <v>1</v>
      </c>
      <c r="R48" s="264"/>
    </row>
    <row r="49" spans="1:18" ht="24">
      <c r="A49" s="261">
        <f t="shared" si="6"/>
        <v>38</v>
      </c>
      <c r="B49" s="267" t="s">
        <v>225</v>
      </c>
      <c r="C49" s="173">
        <f t="shared" si="3"/>
        <v>3253</v>
      </c>
      <c r="D49" s="174"/>
      <c r="E49" s="268">
        <v>3253</v>
      </c>
      <c r="F49" s="173">
        <f t="shared" si="4"/>
        <v>3253</v>
      </c>
      <c r="G49" s="173"/>
      <c r="H49" s="268">
        <v>3253</v>
      </c>
      <c r="I49" s="175"/>
      <c r="J49" s="173"/>
      <c r="K49" s="174">
        <f t="shared" si="5"/>
        <v>0</v>
      </c>
      <c r="L49" s="174"/>
      <c r="M49" s="174"/>
      <c r="N49" s="175">
        <v>0</v>
      </c>
      <c r="O49" s="262">
        <f t="shared" si="7"/>
        <v>1</v>
      </c>
      <c r="P49" s="263"/>
      <c r="Q49" s="263">
        <f t="shared" si="7"/>
        <v>1</v>
      </c>
      <c r="R49" s="264"/>
    </row>
    <row r="50" spans="1:21" ht="24">
      <c r="A50" s="261">
        <f t="shared" si="6"/>
        <v>39</v>
      </c>
      <c r="B50" s="267" t="s">
        <v>226</v>
      </c>
      <c r="C50" s="173">
        <f t="shared" si="3"/>
        <v>312</v>
      </c>
      <c r="D50" s="174"/>
      <c r="E50" s="267">
        <v>312</v>
      </c>
      <c r="F50" s="173">
        <f t="shared" si="4"/>
        <v>312</v>
      </c>
      <c r="G50" s="173"/>
      <c r="H50" s="267">
        <v>312</v>
      </c>
      <c r="I50" s="175"/>
      <c r="J50" s="173"/>
      <c r="K50" s="174">
        <f t="shared" si="5"/>
        <v>0</v>
      </c>
      <c r="L50" s="174"/>
      <c r="M50" s="174"/>
      <c r="N50" s="175">
        <v>0</v>
      </c>
      <c r="O50" s="262">
        <f t="shared" si="7"/>
        <v>1</v>
      </c>
      <c r="P50" s="263"/>
      <c r="Q50" s="263">
        <f t="shared" si="7"/>
        <v>1</v>
      </c>
      <c r="R50" s="264"/>
      <c r="S50" s="265"/>
      <c r="T50" s="265"/>
      <c r="U50" s="265"/>
    </row>
    <row r="51" spans="1:21" ht="24">
      <c r="A51" s="261">
        <f t="shared" si="6"/>
        <v>40</v>
      </c>
      <c r="B51" s="267" t="s">
        <v>227</v>
      </c>
      <c r="C51" s="173">
        <f t="shared" si="3"/>
        <v>1225</v>
      </c>
      <c r="D51" s="174"/>
      <c r="E51" s="268">
        <v>1225</v>
      </c>
      <c r="F51" s="173">
        <f t="shared" si="4"/>
        <v>1225</v>
      </c>
      <c r="G51" s="173"/>
      <c r="H51" s="268">
        <v>1225</v>
      </c>
      <c r="I51" s="175"/>
      <c r="J51" s="173"/>
      <c r="K51" s="174">
        <f t="shared" si="5"/>
        <v>0</v>
      </c>
      <c r="L51" s="174"/>
      <c r="M51" s="174"/>
      <c r="N51" s="175">
        <v>0</v>
      </c>
      <c r="O51" s="262">
        <f t="shared" si="7"/>
        <v>1</v>
      </c>
      <c r="P51" s="263"/>
      <c r="Q51" s="263">
        <f t="shared" si="7"/>
        <v>1</v>
      </c>
      <c r="R51" s="264"/>
      <c r="S51" s="265"/>
      <c r="T51" s="265"/>
      <c r="U51" s="265"/>
    </row>
    <row r="52" spans="1:21" ht="24">
      <c r="A52" s="261">
        <f t="shared" si="6"/>
        <v>41</v>
      </c>
      <c r="B52" s="267" t="s">
        <v>228</v>
      </c>
      <c r="C52" s="173">
        <f t="shared" si="3"/>
        <v>2264</v>
      </c>
      <c r="D52" s="174"/>
      <c r="E52" s="268">
        <v>2264</v>
      </c>
      <c r="F52" s="173">
        <f t="shared" si="4"/>
        <v>2264</v>
      </c>
      <c r="G52" s="173"/>
      <c r="H52" s="268">
        <v>2264</v>
      </c>
      <c r="I52" s="175"/>
      <c r="J52" s="173"/>
      <c r="K52" s="174">
        <f t="shared" si="5"/>
        <v>0</v>
      </c>
      <c r="L52" s="174"/>
      <c r="M52" s="174"/>
      <c r="N52" s="175">
        <v>0</v>
      </c>
      <c r="O52" s="262">
        <f t="shared" si="7"/>
        <v>1</v>
      </c>
      <c r="P52" s="263"/>
      <c r="Q52" s="263">
        <f t="shared" si="7"/>
        <v>1</v>
      </c>
      <c r="R52" s="264"/>
      <c r="S52" s="265"/>
      <c r="T52" s="265"/>
      <c r="U52" s="265"/>
    </row>
    <row r="53" spans="1:21" ht="15">
      <c r="A53" s="261">
        <f t="shared" si="6"/>
        <v>42</v>
      </c>
      <c r="B53" s="267" t="s">
        <v>229</v>
      </c>
      <c r="C53" s="173">
        <f t="shared" si="3"/>
        <v>349</v>
      </c>
      <c r="D53" s="174"/>
      <c r="E53" s="267">
        <v>349</v>
      </c>
      <c r="F53" s="173">
        <f t="shared" si="4"/>
        <v>349</v>
      </c>
      <c r="G53" s="173"/>
      <c r="H53" s="267">
        <v>349</v>
      </c>
      <c r="I53" s="175"/>
      <c r="J53" s="173"/>
      <c r="K53" s="174">
        <f t="shared" si="5"/>
        <v>0</v>
      </c>
      <c r="L53" s="174"/>
      <c r="M53" s="174"/>
      <c r="N53" s="175"/>
      <c r="O53" s="262">
        <f t="shared" si="7"/>
        <v>1</v>
      </c>
      <c r="P53" s="263"/>
      <c r="Q53" s="263">
        <f t="shared" si="7"/>
        <v>1</v>
      </c>
      <c r="R53" s="264"/>
      <c r="S53" s="265"/>
      <c r="T53" s="265"/>
      <c r="U53" s="265"/>
    </row>
    <row r="54" spans="1:21" ht="24">
      <c r="A54" s="261">
        <f t="shared" si="6"/>
        <v>43</v>
      </c>
      <c r="B54" s="267" t="s">
        <v>230</v>
      </c>
      <c r="C54" s="173">
        <f t="shared" si="3"/>
        <v>308</v>
      </c>
      <c r="D54" s="174"/>
      <c r="E54" s="267">
        <v>308</v>
      </c>
      <c r="F54" s="173">
        <f t="shared" si="4"/>
        <v>308</v>
      </c>
      <c r="G54" s="173"/>
      <c r="H54" s="267">
        <v>308</v>
      </c>
      <c r="I54" s="175"/>
      <c r="J54" s="176"/>
      <c r="K54" s="174">
        <f t="shared" si="5"/>
        <v>0</v>
      </c>
      <c r="L54" s="174"/>
      <c r="M54" s="174"/>
      <c r="N54" s="175"/>
      <c r="O54" s="262">
        <f t="shared" si="7"/>
        <v>1</v>
      </c>
      <c r="P54" s="263"/>
      <c r="Q54" s="263">
        <f t="shared" si="7"/>
        <v>1</v>
      </c>
      <c r="R54" s="264"/>
      <c r="S54" s="265"/>
      <c r="T54" s="265"/>
      <c r="U54" s="265"/>
    </row>
    <row r="55" spans="1:21" ht="24">
      <c r="A55" s="261">
        <f t="shared" si="6"/>
        <v>44</v>
      </c>
      <c r="B55" s="267" t="s">
        <v>231</v>
      </c>
      <c r="C55" s="173">
        <f t="shared" si="3"/>
        <v>256</v>
      </c>
      <c r="D55" s="174"/>
      <c r="E55" s="267">
        <v>256</v>
      </c>
      <c r="F55" s="173">
        <f t="shared" si="4"/>
        <v>256</v>
      </c>
      <c r="G55" s="173"/>
      <c r="H55" s="267">
        <v>256</v>
      </c>
      <c r="I55" s="175"/>
      <c r="J55" s="176"/>
      <c r="K55" s="174">
        <f t="shared" si="5"/>
        <v>0</v>
      </c>
      <c r="L55" s="174"/>
      <c r="M55" s="174"/>
      <c r="N55" s="175"/>
      <c r="O55" s="262">
        <f t="shared" si="7"/>
        <v>1</v>
      </c>
      <c r="P55" s="263"/>
      <c r="Q55" s="263">
        <f t="shared" si="7"/>
        <v>1</v>
      </c>
      <c r="R55" s="264"/>
      <c r="S55" s="265"/>
      <c r="T55" s="265"/>
      <c r="U55" s="265"/>
    </row>
    <row r="56" spans="1:21" ht="15">
      <c r="A56" s="261">
        <f t="shared" si="6"/>
        <v>45</v>
      </c>
      <c r="B56" s="267" t="s">
        <v>232</v>
      </c>
      <c r="C56" s="173">
        <f t="shared" si="3"/>
        <v>3588</v>
      </c>
      <c r="D56" s="174"/>
      <c r="E56" s="268">
        <v>3588</v>
      </c>
      <c r="F56" s="173">
        <f t="shared" si="4"/>
        <v>3588</v>
      </c>
      <c r="G56" s="173"/>
      <c r="H56" s="268">
        <v>3588</v>
      </c>
      <c r="I56" s="175"/>
      <c r="J56" s="176"/>
      <c r="K56" s="174">
        <f t="shared" si="5"/>
        <v>0</v>
      </c>
      <c r="L56" s="174"/>
      <c r="M56" s="174"/>
      <c r="N56" s="175">
        <v>0</v>
      </c>
      <c r="O56" s="262">
        <f t="shared" si="7"/>
        <v>1</v>
      </c>
      <c r="P56" s="263"/>
      <c r="Q56" s="263">
        <f t="shared" si="7"/>
        <v>1</v>
      </c>
      <c r="R56" s="264"/>
      <c r="S56" s="265"/>
      <c r="T56" s="265"/>
      <c r="U56" s="265"/>
    </row>
    <row r="57" spans="1:21" ht="15">
      <c r="A57" s="261">
        <f t="shared" si="6"/>
        <v>46</v>
      </c>
      <c r="B57" s="267" t="s">
        <v>233</v>
      </c>
      <c r="C57" s="173">
        <f t="shared" si="3"/>
        <v>29251</v>
      </c>
      <c r="D57" s="174">
        <v>480</v>
      </c>
      <c r="E57" s="268">
        <v>28771</v>
      </c>
      <c r="F57" s="173">
        <f t="shared" si="4"/>
        <v>29143</v>
      </c>
      <c r="G57" s="174">
        <v>480</v>
      </c>
      <c r="H57" s="268">
        <v>28663</v>
      </c>
      <c r="I57" s="176"/>
      <c r="J57" s="174"/>
      <c r="K57" s="174">
        <f t="shared" si="5"/>
        <v>0</v>
      </c>
      <c r="L57" s="174"/>
      <c r="M57" s="174"/>
      <c r="N57" s="176"/>
      <c r="O57" s="262">
        <f t="shared" si="7"/>
        <v>0.9963078185361184</v>
      </c>
      <c r="P57" s="263">
        <f t="shared" si="7"/>
        <v>1</v>
      </c>
      <c r="Q57" s="263">
        <f t="shared" si="7"/>
        <v>0.9962462201522366</v>
      </c>
      <c r="R57" s="264"/>
      <c r="S57" s="265"/>
      <c r="T57" s="265"/>
      <c r="U57" s="265"/>
    </row>
    <row r="58" spans="1:21" ht="24">
      <c r="A58" s="261">
        <f t="shared" si="6"/>
        <v>47</v>
      </c>
      <c r="B58" s="267" t="s">
        <v>234</v>
      </c>
      <c r="C58" s="173">
        <f t="shared" si="3"/>
        <v>90257</v>
      </c>
      <c r="D58" s="174">
        <v>32657</v>
      </c>
      <c r="E58" s="268">
        <v>57600</v>
      </c>
      <c r="F58" s="173">
        <f t="shared" si="4"/>
        <v>85113</v>
      </c>
      <c r="G58" s="174">
        <v>27519</v>
      </c>
      <c r="H58" s="268">
        <v>57594</v>
      </c>
      <c r="I58" s="176"/>
      <c r="J58" s="176"/>
      <c r="K58" s="174">
        <f t="shared" si="5"/>
        <v>0</v>
      </c>
      <c r="L58" s="174"/>
      <c r="M58" s="174"/>
      <c r="N58" s="176"/>
      <c r="O58" s="262">
        <f t="shared" si="7"/>
        <v>0.9430071905780161</v>
      </c>
      <c r="P58" s="263">
        <f t="shared" si="7"/>
        <v>0.8426677282052852</v>
      </c>
      <c r="Q58" s="263">
        <f t="shared" si="7"/>
        <v>0.9998958333333333</v>
      </c>
      <c r="R58" s="264"/>
      <c r="S58" s="265"/>
      <c r="T58" s="265"/>
      <c r="U58" s="265"/>
    </row>
    <row r="59" spans="1:21" ht="15">
      <c r="A59" s="261">
        <f t="shared" si="6"/>
        <v>48</v>
      </c>
      <c r="B59" s="267" t="s">
        <v>235</v>
      </c>
      <c r="C59" s="173">
        <f t="shared" si="3"/>
        <v>5109</v>
      </c>
      <c r="D59" s="174"/>
      <c r="E59" s="268">
        <v>5109</v>
      </c>
      <c r="F59" s="173">
        <f t="shared" si="4"/>
        <v>5109</v>
      </c>
      <c r="G59" s="176"/>
      <c r="H59" s="268">
        <v>4789</v>
      </c>
      <c r="I59" s="176"/>
      <c r="J59" s="176"/>
      <c r="K59" s="174">
        <f t="shared" si="5"/>
        <v>0</v>
      </c>
      <c r="L59" s="174"/>
      <c r="M59" s="174"/>
      <c r="N59" s="176">
        <v>320</v>
      </c>
      <c r="O59" s="262">
        <f t="shared" si="7"/>
        <v>1</v>
      </c>
      <c r="P59" s="263"/>
      <c r="Q59" s="263">
        <f t="shared" si="7"/>
        <v>0.9373654335486397</v>
      </c>
      <c r="R59" s="264"/>
      <c r="S59" s="265"/>
      <c r="T59" s="265"/>
      <c r="U59" s="265"/>
    </row>
    <row r="60" spans="1:21" ht="15">
      <c r="A60" s="261">
        <f t="shared" si="6"/>
        <v>49</v>
      </c>
      <c r="B60" s="267" t="s">
        <v>236</v>
      </c>
      <c r="C60" s="173">
        <f t="shared" si="3"/>
        <v>154835.274</v>
      </c>
      <c r="D60" s="174">
        <v>584.274</v>
      </c>
      <c r="E60" s="268">
        <v>154251</v>
      </c>
      <c r="F60" s="173">
        <f t="shared" si="4"/>
        <v>154485</v>
      </c>
      <c r="G60" s="174">
        <v>234</v>
      </c>
      <c r="H60" s="268">
        <v>154251</v>
      </c>
      <c r="I60" s="176"/>
      <c r="J60" s="176"/>
      <c r="K60" s="174">
        <f t="shared" si="5"/>
        <v>0</v>
      </c>
      <c r="L60" s="174"/>
      <c r="M60" s="174"/>
      <c r="N60" s="176"/>
      <c r="O60" s="262">
        <f t="shared" si="7"/>
        <v>0.9977377635538011</v>
      </c>
      <c r="P60" s="263">
        <f t="shared" si="7"/>
        <v>0.40049702707976054</v>
      </c>
      <c r="Q60" s="263">
        <f t="shared" si="7"/>
        <v>1</v>
      </c>
      <c r="R60" s="264"/>
      <c r="S60" s="265"/>
      <c r="T60" s="265"/>
      <c r="U60" s="265"/>
    </row>
    <row r="61" spans="1:21" ht="24">
      <c r="A61" s="261">
        <f t="shared" si="6"/>
        <v>50</v>
      </c>
      <c r="B61" s="267" t="s">
        <v>237</v>
      </c>
      <c r="C61" s="173">
        <f t="shared" si="3"/>
        <v>201</v>
      </c>
      <c r="D61" s="174"/>
      <c r="E61" s="267">
        <v>201</v>
      </c>
      <c r="F61" s="173">
        <f t="shared" si="4"/>
        <v>201</v>
      </c>
      <c r="G61" s="176"/>
      <c r="H61" s="267">
        <v>201</v>
      </c>
      <c r="I61" s="176"/>
      <c r="J61" s="176"/>
      <c r="K61" s="174">
        <f t="shared" si="5"/>
        <v>0</v>
      </c>
      <c r="L61" s="174"/>
      <c r="M61" s="174"/>
      <c r="N61" s="174"/>
      <c r="O61" s="262">
        <f t="shared" si="7"/>
        <v>1</v>
      </c>
      <c r="P61" s="263"/>
      <c r="Q61" s="263">
        <f t="shared" si="7"/>
        <v>1</v>
      </c>
      <c r="R61" s="264"/>
      <c r="S61" s="265"/>
      <c r="T61" s="265"/>
      <c r="U61" s="265"/>
    </row>
    <row r="62" spans="1:21" ht="27.75" customHeight="1">
      <c r="A62" s="261">
        <f t="shared" si="6"/>
        <v>51</v>
      </c>
      <c r="B62" s="267" t="s">
        <v>238</v>
      </c>
      <c r="C62" s="173">
        <f t="shared" si="3"/>
        <v>1611501</v>
      </c>
      <c r="D62" s="174">
        <v>1611501</v>
      </c>
      <c r="E62" s="267"/>
      <c r="F62" s="173">
        <f>G62+H62+I62+J62+K62+N62</f>
        <v>1178041</v>
      </c>
      <c r="G62" s="174">
        <v>1178041</v>
      </c>
      <c r="H62" s="267"/>
      <c r="I62" s="176"/>
      <c r="J62" s="176"/>
      <c r="K62" s="174">
        <f t="shared" si="5"/>
        <v>0</v>
      </c>
      <c r="L62" s="174"/>
      <c r="M62" s="174"/>
      <c r="N62" s="176"/>
      <c r="O62" s="262">
        <f t="shared" si="7"/>
        <v>0.731020954997856</v>
      </c>
      <c r="P62" s="263">
        <f t="shared" si="7"/>
        <v>0.731020954997856</v>
      </c>
      <c r="Q62" s="263"/>
      <c r="R62" s="264"/>
      <c r="S62" s="266"/>
      <c r="T62" s="266"/>
      <c r="U62" s="266"/>
    </row>
    <row r="63" spans="1:21" ht="24" customHeight="1">
      <c r="A63" s="261">
        <f t="shared" si="6"/>
        <v>52</v>
      </c>
      <c r="B63" s="269" t="s">
        <v>239</v>
      </c>
      <c r="C63" s="173"/>
      <c r="D63" s="174">
        <v>27096.267</v>
      </c>
      <c r="E63" s="267"/>
      <c r="F63" s="173"/>
      <c r="G63" s="174">
        <v>18969.267</v>
      </c>
      <c r="H63" s="267"/>
      <c r="I63" s="176"/>
      <c r="J63" s="176"/>
      <c r="K63" s="174"/>
      <c r="L63" s="174"/>
      <c r="M63" s="174"/>
      <c r="N63" s="176"/>
      <c r="O63" s="262"/>
      <c r="P63" s="263">
        <f t="shared" si="7"/>
        <v>0.7000693859416133</v>
      </c>
      <c r="Q63" s="263"/>
      <c r="R63" s="264"/>
      <c r="S63" s="266"/>
      <c r="T63" s="266"/>
      <c r="U63" s="266"/>
    </row>
    <row r="64" spans="1:21" ht="23.25" customHeight="1">
      <c r="A64" s="261">
        <f t="shared" si="6"/>
        <v>53</v>
      </c>
      <c r="B64" s="269" t="s">
        <v>240</v>
      </c>
      <c r="C64" s="173"/>
      <c r="D64" s="174">
        <v>1463.1194</v>
      </c>
      <c r="E64" s="267"/>
      <c r="F64" s="173"/>
      <c r="G64" s="174">
        <v>786.3194</v>
      </c>
      <c r="H64" s="267"/>
      <c r="I64" s="176"/>
      <c r="J64" s="176"/>
      <c r="K64" s="174"/>
      <c r="L64" s="174"/>
      <c r="M64" s="174"/>
      <c r="N64" s="176"/>
      <c r="O64" s="262"/>
      <c r="P64" s="263">
        <f t="shared" si="7"/>
        <v>0.5374266789162935</v>
      </c>
      <c r="Q64" s="263"/>
      <c r="R64" s="264"/>
      <c r="S64" s="266"/>
      <c r="T64" s="266"/>
      <c r="U64" s="266"/>
    </row>
    <row r="65" spans="1:21" ht="24.75" customHeight="1">
      <c r="A65" s="261">
        <f t="shared" si="6"/>
        <v>54</v>
      </c>
      <c r="B65" s="269" t="s">
        <v>241</v>
      </c>
      <c r="C65" s="173"/>
      <c r="D65" s="174">
        <v>5268</v>
      </c>
      <c r="E65" s="267"/>
      <c r="F65" s="173"/>
      <c r="G65" s="174">
        <v>5268</v>
      </c>
      <c r="H65" s="267"/>
      <c r="I65" s="176"/>
      <c r="J65" s="176"/>
      <c r="K65" s="174"/>
      <c r="L65" s="174"/>
      <c r="M65" s="174"/>
      <c r="N65" s="176"/>
      <c r="O65" s="262"/>
      <c r="P65" s="263">
        <f t="shared" si="7"/>
        <v>1</v>
      </c>
      <c r="Q65" s="263"/>
      <c r="R65" s="264"/>
      <c r="S65" s="266"/>
      <c r="T65" s="266"/>
      <c r="U65" s="266"/>
    </row>
    <row r="66" spans="1:21" ht="24.75" customHeight="1">
      <c r="A66" s="261">
        <f t="shared" si="6"/>
        <v>55</v>
      </c>
      <c r="B66" s="269" t="s">
        <v>242</v>
      </c>
      <c r="C66" s="173"/>
      <c r="D66" s="174">
        <v>25465</v>
      </c>
      <c r="E66" s="267"/>
      <c r="F66" s="173"/>
      <c r="G66" s="174">
        <v>25465</v>
      </c>
      <c r="H66" s="267"/>
      <c r="I66" s="176"/>
      <c r="J66" s="176"/>
      <c r="K66" s="174"/>
      <c r="L66" s="174"/>
      <c r="M66" s="174"/>
      <c r="N66" s="176"/>
      <c r="O66" s="262"/>
      <c r="P66" s="263">
        <f t="shared" si="7"/>
        <v>1</v>
      </c>
      <c r="Q66" s="263"/>
      <c r="R66" s="264"/>
      <c r="S66" s="266"/>
      <c r="T66" s="266"/>
      <c r="U66" s="266"/>
    </row>
    <row r="67" spans="1:21" ht="27" customHeight="1">
      <c r="A67" s="261">
        <f t="shared" si="6"/>
        <v>56</v>
      </c>
      <c r="B67" s="269" t="s">
        <v>243</v>
      </c>
      <c r="C67" s="173"/>
      <c r="D67" s="174">
        <v>74521</v>
      </c>
      <c r="E67" s="267"/>
      <c r="F67" s="173"/>
      <c r="G67" s="174">
        <v>74260.338</v>
      </c>
      <c r="H67" s="267"/>
      <c r="I67" s="176"/>
      <c r="J67" s="176"/>
      <c r="K67" s="174"/>
      <c r="L67" s="174"/>
      <c r="M67" s="174"/>
      <c r="N67" s="176"/>
      <c r="O67" s="262"/>
      <c r="P67" s="263">
        <f t="shared" si="7"/>
        <v>0.9965021671743536</v>
      </c>
      <c r="Q67" s="263"/>
      <c r="R67" s="264"/>
      <c r="S67" s="266"/>
      <c r="T67" s="266"/>
      <c r="U67" s="266"/>
    </row>
    <row r="68" spans="1:21" ht="39" customHeight="1">
      <c r="A68" s="261">
        <f t="shared" si="6"/>
        <v>57</v>
      </c>
      <c r="B68" s="269" t="s">
        <v>244</v>
      </c>
      <c r="C68" s="173"/>
      <c r="D68" s="174">
        <v>6126.489</v>
      </c>
      <c r="E68" s="267"/>
      <c r="F68" s="173"/>
      <c r="G68" s="174">
        <v>6126.489</v>
      </c>
      <c r="H68" s="267"/>
      <c r="I68" s="176"/>
      <c r="J68" s="176"/>
      <c r="K68" s="174"/>
      <c r="L68" s="174"/>
      <c r="M68" s="174"/>
      <c r="N68" s="176"/>
      <c r="O68" s="262"/>
      <c r="P68" s="263">
        <f t="shared" si="7"/>
        <v>1</v>
      </c>
      <c r="Q68" s="263"/>
      <c r="R68" s="264"/>
      <c r="S68" s="266"/>
      <c r="T68" s="266"/>
      <c r="U68" s="266"/>
    </row>
    <row r="69" spans="1:21" ht="39" customHeight="1">
      <c r="A69" s="261">
        <f t="shared" si="6"/>
        <v>58</v>
      </c>
      <c r="B69" s="269" t="s">
        <v>245</v>
      </c>
      <c r="C69" s="173"/>
      <c r="D69" s="174">
        <v>40</v>
      </c>
      <c r="E69" s="267"/>
      <c r="F69" s="173"/>
      <c r="G69" s="174">
        <v>0</v>
      </c>
      <c r="H69" s="267"/>
      <c r="I69" s="176"/>
      <c r="J69" s="176"/>
      <c r="K69" s="174"/>
      <c r="L69" s="174"/>
      <c r="M69" s="174"/>
      <c r="N69" s="176"/>
      <c r="O69" s="262"/>
      <c r="P69" s="263">
        <f t="shared" si="7"/>
        <v>0</v>
      </c>
      <c r="Q69" s="263"/>
      <c r="R69" s="264"/>
      <c r="S69" s="266"/>
      <c r="T69" s="266"/>
      <c r="U69" s="266"/>
    </row>
    <row r="70" spans="1:21" s="265" customFormat="1" ht="48">
      <c r="A70" s="261">
        <f t="shared" si="6"/>
        <v>59</v>
      </c>
      <c r="B70" s="269" t="s">
        <v>246</v>
      </c>
      <c r="C70" s="173"/>
      <c r="D70" s="174">
        <v>500</v>
      </c>
      <c r="E70" s="176"/>
      <c r="F70" s="173"/>
      <c r="G70" s="174">
        <v>500</v>
      </c>
      <c r="H70" s="174"/>
      <c r="I70" s="176"/>
      <c r="J70" s="176"/>
      <c r="K70" s="174"/>
      <c r="L70" s="174"/>
      <c r="M70" s="174"/>
      <c r="N70" s="176"/>
      <c r="O70" s="262"/>
      <c r="P70" s="263">
        <f t="shared" si="7"/>
        <v>1</v>
      </c>
      <c r="Q70" s="263"/>
      <c r="R70" s="264"/>
      <c r="S70" s="164"/>
      <c r="T70" s="164"/>
      <c r="U70" s="164"/>
    </row>
    <row r="71" spans="1:21" s="265" customFormat="1" ht="24">
      <c r="A71" s="261">
        <f t="shared" si="6"/>
        <v>60</v>
      </c>
      <c r="B71" s="269" t="s">
        <v>247</v>
      </c>
      <c r="C71" s="173"/>
      <c r="D71" s="174">
        <v>1832</v>
      </c>
      <c r="E71" s="176"/>
      <c r="F71" s="173"/>
      <c r="G71" s="174">
        <v>1830.452</v>
      </c>
      <c r="H71" s="174"/>
      <c r="I71" s="176"/>
      <c r="J71" s="176"/>
      <c r="K71" s="174"/>
      <c r="L71" s="174"/>
      <c r="M71" s="174"/>
      <c r="N71" s="176"/>
      <c r="O71" s="262"/>
      <c r="P71" s="263">
        <f t="shared" si="7"/>
        <v>0.9991550218340611</v>
      </c>
      <c r="Q71" s="263"/>
      <c r="R71" s="264"/>
      <c r="S71" s="164"/>
      <c r="T71" s="164"/>
      <c r="U71" s="164"/>
    </row>
    <row r="72" spans="1:21" s="265" customFormat="1" ht="24">
      <c r="A72" s="261">
        <f t="shared" si="6"/>
        <v>61</v>
      </c>
      <c r="B72" s="269" t="s">
        <v>248</v>
      </c>
      <c r="C72" s="173"/>
      <c r="D72" s="174">
        <v>8134</v>
      </c>
      <c r="E72" s="176"/>
      <c r="F72" s="173"/>
      <c r="G72" s="174">
        <v>8133.49</v>
      </c>
      <c r="H72" s="174"/>
      <c r="I72" s="176"/>
      <c r="J72" s="176"/>
      <c r="K72" s="174"/>
      <c r="L72" s="174"/>
      <c r="M72" s="174"/>
      <c r="N72" s="176"/>
      <c r="O72" s="262"/>
      <c r="P72" s="263">
        <f t="shared" si="7"/>
        <v>0.9999373002212933</v>
      </c>
      <c r="Q72" s="263"/>
      <c r="R72" s="264"/>
      <c r="S72" s="164"/>
      <c r="T72" s="164"/>
      <c r="U72" s="164"/>
    </row>
    <row r="73" spans="1:21" s="265" customFormat="1" ht="24">
      <c r="A73" s="261">
        <f t="shared" si="6"/>
        <v>62</v>
      </c>
      <c r="B73" s="269" t="s">
        <v>249</v>
      </c>
      <c r="C73" s="173"/>
      <c r="D73" s="174">
        <v>5505.0784</v>
      </c>
      <c r="E73" s="176"/>
      <c r="F73" s="173"/>
      <c r="G73" s="174">
        <v>5505.0784</v>
      </c>
      <c r="H73" s="174"/>
      <c r="I73" s="176"/>
      <c r="J73" s="176"/>
      <c r="K73" s="174"/>
      <c r="L73" s="174"/>
      <c r="M73" s="174"/>
      <c r="N73" s="176"/>
      <c r="O73" s="262"/>
      <c r="P73" s="263">
        <f t="shared" si="7"/>
        <v>1</v>
      </c>
      <c r="Q73" s="263"/>
      <c r="R73" s="264"/>
      <c r="S73" s="164"/>
      <c r="T73" s="164"/>
      <c r="U73" s="164"/>
    </row>
    <row r="74" spans="1:21" s="265" customFormat="1" ht="24">
      <c r="A74" s="261">
        <f t="shared" si="6"/>
        <v>63</v>
      </c>
      <c r="B74" s="269" t="s">
        <v>250</v>
      </c>
      <c r="C74" s="173"/>
      <c r="D74" s="174">
        <v>1184</v>
      </c>
      <c r="E74" s="176"/>
      <c r="F74" s="173"/>
      <c r="G74" s="174">
        <v>1184</v>
      </c>
      <c r="H74" s="174"/>
      <c r="I74" s="176"/>
      <c r="J74" s="176"/>
      <c r="K74" s="174"/>
      <c r="L74" s="174"/>
      <c r="M74" s="174"/>
      <c r="N74" s="176"/>
      <c r="O74" s="262"/>
      <c r="P74" s="263">
        <f t="shared" si="7"/>
        <v>1</v>
      </c>
      <c r="Q74" s="263"/>
      <c r="R74" s="264"/>
      <c r="S74" s="164"/>
      <c r="T74" s="164"/>
      <c r="U74" s="164"/>
    </row>
    <row r="75" spans="1:21" s="265" customFormat="1" ht="24">
      <c r="A75" s="261">
        <f t="shared" si="6"/>
        <v>64</v>
      </c>
      <c r="B75" s="269" t="s">
        <v>251</v>
      </c>
      <c r="C75" s="173"/>
      <c r="D75" s="174">
        <v>653</v>
      </c>
      <c r="E75" s="176"/>
      <c r="F75" s="173"/>
      <c r="G75" s="174">
        <v>653</v>
      </c>
      <c r="H75" s="174"/>
      <c r="I75" s="176"/>
      <c r="J75" s="176"/>
      <c r="K75" s="174"/>
      <c r="L75" s="174"/>
      <c r="M75" s="174"/>
      <c r="N75" s="176"/>
      <c r="O75" s="262"/>
      <c r="P75" s="263">
        <f t="shared" si="7"/>
        <v>1</v>
      </c>
      <c r="Q75" s="263"/>
      <c r="R75" s="264"/>
      <c r="S75" s="164"/>
      <c r="T75" s="164"/>
      <c r="U75" s="164"/>
    </row>
    <row r="76" spans="1:21" s="265" customFormat="1" ht="15">
      <c r="A76" s="261">
        <f t="shared" si="6"/>
        <v>65</v>
      </c>
      <c r="B76" s="269" t="s">
        <v>252</v>
      </c>
      <c r="C76" s="173"/>
      <c r="D76" s="174">
        <v>519.283</v>
      </c>
      <c r="E76" s="176"/>
      <c r="F76" s="173"/>
      <c r="G76" s="174">
        <v>519.283</v>
      </c>
      <c r="H76" s="174"/>
      <c r="I76" s="176"/>
      <c r="J76" s="176"/>
      <c r="K76" s="174"/>
      <c r="L76" s="174"/>
      <c r="M76" s="174"/>
      <c r="N76" s="176"/>
      <c r="O76" s="262"/>
      <c r="P76" s="263">
        <f t="shared" si="7"/>
        <v>1</v>
      </c>
      <c r="Q76" s="263"/>
      <c r="R76" s="264"/>
      <c r="S76" s="164"/>
      <c r="T76" s="164"/>
      <c r="U76" s="164"/>
    </row>
    <row r="77" spans="1:21" s="265" customFormat="1" ht="24">
      <c r="A77" s="261">
        <f t="shared" si="6"/>
        <v>66</v>
      </c>
      <c r="B77" s="269" t="s">
        <v>253</v>
      </c>
      <c r="C77" s="173"/>
      <c r="D77" s="174">
        <v>3000</v>
      </c>
      <c r="E77" s="176"/>
      <c r="F77" s="173"/>
      <c r="G77" s="174">
        <v>3000</v>
      </c>
      <c r="H77" s="174"/>
      <c r="I77" s="176"/>
      <c r="J77" s="176"/>
      <c r="K77" s="174"/>
      <c r="L77" s="174"/>
      <c r="M77" s="174"/>
      <c r="N77" s="176"/>
      <c r="O77" s="262"/>
      <c r="P77" s="263">
        <f t="shared" si="7"/>
        <v>1</v>
      </c>
      <c r="Q77" s="263"/>
      <c r="R77" s="264"/>
      <c r="S77" s="164"/>
      <c r="T77" s="164"/>
      <c r="U77" s="164"/>
    </row>
    <row r="78" spans="1:21" s="265" customFormat="1" ht="24">
      <c r="A78" s="261">
        <f aca="true" t="shared" si="8" ref="A78:A128">A77+1</f>
        <v>67</v>
      </c>
      <c r="B78" s="269" t="s">
        <v>254</v>
      </c>
      <c r="C78" s="173"/>
      <c r="D78" s="174">
        <v>477</v>
      </c>
      <c r="E78" s="176"/>
      <c r="F78" s="173"/>
      <c r="G78" s="174">
        <v>477</v>
      </c>
      <c r="H78" s="174"/>
      <c r="I78" s="176"/>
      <c r="J78" s="176"/>
      <c r="K78" s="174"/>
      <c r="L78" s="174"/>
      <c r="M78" s="174"/>
      <c r="N78" s="176"/>
      <c r="O78" s="262"/>
      <c r="P78" s="263">
        <f t="shared" si="7"/>
        <v>1</v>
      </c>
      <c r="Q78" s="263"/>
      <c r="R78" s="264"/>
      <c r="S78" s="164"/>
      <c r="T78" s="164"/>
      <c r="U78" s="164"/>
    </row>
    <row r="79" spans="1:21" s="265" customFormat="1" ht="24">
      <c r="A79" s="261">
        <f t="shared" si="8"/>
        <v>68</v>
      </c>
      <c r="B79" s="269" t="s">
        <v>255</v>
      </c>
      <c r="C79" s="173"/>
      <c r="D79" s="174">
        <v>714.262</v>
      </c>
      <c r="E79" s="176"/>
      <c r="F79" s="173"/>
      <c r="G79" s="174">
        <v>714.262</v>
      </c>
      <c r="H79" s="174"/>
      <c r="I79" s="176"/>
      <c r="J79" s="176"/>
      <c r="K79" s="174"/>
      <c r="L79" s="174"/>
      <c r="M79" s="174"/>
      <c r="N79" s="176"/>
      <c r="O79" s="262"/>
      <c r="P79" s="263">
        <f t="shared" si="7"/>
        <v>1</v>
      </c>
      <c r="Q79" s="263"/>
      <c r="R79" s="264"/>
      <c r="S79" s="164"/>
      <c r="T79" s="164"/>
      <c r="U79" s="164"/>
    </row>
    <row r="80" spans="1:21" s="265" customFormat="1" ht="24">
      <c r="A80" s="261">
        <f t="shared" si="8"/>
        <v>69</v>
      </c>
      <c r="B80" s="269" t="s">
        <v>256</v>
      </c>
      <c r="C80" s="173"/>
      <c r="D80" s="174">
        <v>1378</v>
      </c>
      <c r="E80" s="176"/>
      <c r="F80" s="173"/>
      <c r="G80" s="174">
        <v>1377.468</v>
      </c>
      <c r="H80" s="174"/>
      <c r="I80" s="176"/>
      <c r="J80" s="176"/>
      <c r="K80" s="174"/>
      <c r="L80" s="174"/>
      <c r="M80" s="174"/>
      <c r="N80" s="176"/>
      <c r="O80" s="262"/>
      <c r="P80" s="263">
        <f t="shared" si="7"/>
        <v>0.9996139332365748</v>
      </c>
      <c r="Q80" s="263"/>
      <c r="R80" s="264"/>
      <c r="S80" s="164"/>
      <c r="T80" s="164"/>
      <c r="U80" s="164"/>
    </row>
    <row r="81" spans="1:21" s="265" customFormat="1" ht="24">
      <c r="A81" s="261">
        <f t="shared" si="8"/>
        <v>70</v>
      </c>
      <c r="B81" s="269" t="s">
        <v>257</v>
      </c>
      <c r="C81" s="173"/>
      <c r="D81" s="174">
        <v>1304.103</v>
      </c>
      <c r="E81" s="176"/>
      <c r="F81" s="173"/>
      <c r="G81" s="174">
        <v>1303</v>
      </c>
      <c r="H81" s="174"/>
      <c r="I81" s="176"/>
      <c r="J81" s="176"/>
      <c r="K81" s="174"/>
      <c r="L81" s="174"/>
      <c r="M81" s="174"/>
      <c r="N81" s="176"/>
      <c r="O81" s="262"/>
      <c r="P81" s="263">
        <f t="shared" si="7"/>
        <v>0.9991542079114916</v>
      </c>
      <c r="Q81" s="263"/>
      <c r="R81" s="264"/>
      <c r="S81" s="164"/>
      <c r="T81" s="164"/>
      <c r="U81" s="164"/>
    </row>
    <row r="82" spans="1:21" s="265" customFormat="1" ht="24">
      <c r="A82" s="261">
        <f t="shared" si="8"/>
        <v>71</v>
      </c>
      <c r="B82" s="269" t="s">
        <v>258</v>
      </c>
      <c r="C82" s="173"/>
      <c r="D82" s="174">
        <v>483</v>
      </c>
      <c r="E82" s="176"/>
      <c r="F82" s="173"/>
      <c r="G82" s="174">
        <v>483</v>
      </c>
      <c r="H82" s="174"/>
      <c r="I82" s="176"/>
      <c r="J82" s="176"/>
      <c r="K82" s="174"/>
      <c r="L82" s="174"/>
      <c r="M82" s="174"/>
      <c r="N82" s="176"/>
      <c r="O82" s="262"/>
      <c r="P82" s="263">
        <f t="shared" si="7"/>
        <v>1</v>
      </c>
      <c r="Q82" s="263"/>
      <c r="R82" s="264"/>
      <c r="S82" s="164"/>
      <c r="T82" s="164"/>
      <c r="U82" s="164"/>
    </row>
    <row r="83" spans="1:21" s="265" customFormat="1" ht="24">
      <c r="A83" s="261">
        <f t="shared" si="8"/>
        <v>72</v>
      </c>
      <c r="B83" s="277" t="s">
        <v>259</v>
      </c>
      <c r="C83" s="173"/>
      <c r="D83" s="174">
        <v>235</v>
      </c>
      <c r="E83" s="176"/>
      <c r="F83" s="173"/>
      <c r="G83" s="174">
        <v>0</v>
      </c>
      <c r="H83" s="174"/>
      <c r="I83" s="176"/>
      <c r="J83" s="176"/>
      <c r="K83" s="174"/>
      <c r="L83" s="174"/>
      <c r="M83" s="174"/>
      <c r="N83" s="176"/>
      <c r="O83" s="262"/>
      <c r="P83" s="263">
        <f t="shared" si="7"/>
        <v>0</v>
      </c>
      <c r="Q83" s="263"/>
      <c r="R83" s="264"/>
      <c r="S83" s="164"/>
      <c r="T83" s="164"/>
      <c r="U83" s="164"/>
    </row>
    <row r="84" spans="1:21" s="265" customFormat="1" ht="24">
      <c r="A84" s="261">
        <f t="shared" si="8"/>
        <v>73</v>
      </c>
      <c r="B84" s="269" t="s">
        <v>260</v>
      </c>
      <c r="C84" s="173"/>
      <c r="D84" s="174">
        <v>561</v>
      </c>
      <c r="E84" s="176"/>
      <c r="F84" s="173"/>
      <c r="G84" s="174">
        <v>560.741</v>
      </c>
      <c r="H84" s="174"/>
      <c r="I84" s="176"/>
      <c r="J84" s="176"/>
      <c r="K84" s="174"/>
      <c r="L84" s="174"/>
      <c r="M84" s="174"/>
      <c r="N84" s="176"/>
      <c r="O84" s="262"/>
      <c r="P84" s="263">
        <f t="shared" si="7"/>
        <v>0.9995383244206774</v>
      </c>
      <c r="Q84" s="263"/>
      <c r="R84" s="264"/>
      <c r="S84" s="164"/>
      <c r="T84" s="164"/>
      <c r="U84" s="164"/>
    </row>
    <row r="85" spans="1:21" s="265" customFormat="1" ht="24">
      <c r="A85" s="261">
        <f t="shared" si="8"/>
        <v>74</v>
      </c>
      <c r="B85" s="277" t="s">
        <v>261</v>
      </c>
      <c r="C85" s="173"/>
      <c r="D85" s="174">
        <v>2420</v>
      </c>
      <c r="E85" s="176"/>
      <c r="F85" s="173"/>
      <c r="G85" s="174">
        <v>2284.2325</v>
      </c>
      <c r="H85" s="174"/>
      <c r="I85" s="176"/>
      <c r="J85" s="176"/>
      <c r="K85" s="174"/>
      <c r="L85" s="174"/>
      <c r="M85" s="174"/>
      <c r="N85" s="176"/>
      <c r="O85" s="262"/>
      <c r="P85" s="263">
        <f t="shared" si="7"/>
        <v>0.9438977272727272</v>
      </c>
      <c r="Q85" s="263"/>
      <c r="R85" s="264"/>
      <c r="S85" s="164"/>
      <c r="T85" s="164"/>
      <c r="U85" s="164"/>
    </row>
    <row r="86" spans="1:21" s="265" customFormat="1" ht="15">
      <c r="A86" s="261">
        <f t="shared" si="8"/>
        <v>75</v>
      </c>
      <c r="B86" s="269" t="s">
        <v>262</v>
      </c>
      <c r="C86" s="173"/>
      <c r="D86" s="174">
        <v>13530</v>
      </c>
      <c r="E86" s="176"/>
      <c r="F86" s="173"/>
      <c r="G86" s="174">
        <v>13529.545</v>
      </c>
      <c r="H86" s="174"/>
      <c r="I86" s="176"/>
      <c r="J86" s="176"/>
      <c r="K86" s="174"/>
      <c r="L86" s="174"/>
      <c r="M86" s="174"/>
      <c r="N86" s="176"/>
      <c r="O86" s="262"/>
      <c r="P86" s="263">
        <f t="shared" si="7"/>
        <v>0.9999663710273466</v>
      </c>
      <c r="Q86" s="263"/>
      <c r="R86" s="264"/>
      <c r="S86" s="164"/>
      <c r="T86" s="164"/>
      <c r="U86" s="164"/>
    </row>
    <row r="87" spans="1:21" s="265" customFormat="1" ht="15">
      <c r="A87" s="261">
        <f t="shared" si="8"/>
        <v>76</v>
      </c>
      <c r="B87" s="269" t="s">
        <v>263</v>
      </c>
      <c r="C87" s="173"/>
      <c r="D87" s="174">
        <v>7403.144</v>
      </c>
      <c r="E87" s="176"/>
      <c r="F87" s="173"/>
      <c r="G87" s="174">
        <v>7403.144</v>
      </c>
      <c r="H87" s="174"/>
      <c r="I87" s="176"/>
      <c r="J87" s="176"/>
      <c r="K87" s="174"/>
      <c r="L87" s="174"/>
      <c r="M87" s="174"/>
      <c r="N87" s="176"/>
      <c r="O87" s="262"/>
      <c r="P87" s="263">
        <f t="shared" si="7"/>
        <v>1</v>
      </c>
      <c r="Q87" s="263"/>
      <c r="R87" s="264"/>
      <c r="S87" s="164"/>
      <c r="T87" s="164"/>
      <c r="U87" s="164"/>
    </row>
    <row r="88" spans="1:21" s="265" customFormat="1" ht="24">
      <c r="A88" s="261">
        <f t="shared" si="8"/>
        <v>77</v>
      </c>
      <c r="B88" s="269" t="s">
        <v>264</v>
      </c>
      <c r="C88" s="173"/>
      <c r="D88" s="174">
        <v>6000</v>
      </c>
      <c r="E88" s="176"/>
      <c r="F88" s="173"/>
      <c r="G88" s="174">
        <v>1000</v>
      </c>
      <c r="H88" s="174"/>
      <c r="I88" s="176"/>
      <c r="J88" s="176"/>
      <c r="K88" s="174"/>
      <c r="L88" s="174"/>
      <c r="M88" s="174"/>
      <c r="N88" s="176"/>
      <c r="O88" s="262"/>
      <c r="P88" s="263">
        <f t="shared" si="7"/>
        <v>0.16666666666666666</v>
      </c>
      <c r="Q88" s="263"/>
      <c r="R88" s="264"/>
      <c r="S88" s="164"/>
      <c r="T88" s="164"/>
      <c r="U88" s="164"/>
    </row>
    <row r="89" spans="1:21" s="265" customFormat="1" ht="15">
      <c r="A89" s="261">
        <f t="shared" si="8"/>
        <v>78</v>
      </c>
      <c r="B89" s="269" t="s">
        <v>265</v>
      </c>
      <c r="C89" s="173"/>
      <c r="D89" s="174">
        <v>20000</v>
      </c>
      <c r="E89" s="176"/>
      <c r="F89" s="173"/>
      <c r="G89" s="174">
        <v>2579.28</v>
      </c>
      <c r="H89" s="174"/>
      <c r="I89" s="176"/>
      <c r="J89" s="176"/>
      <c r="K89" s="174"/>
      <c r="L89" s="174"/>
      <c r="M89" s="174"/>
      <c r="N89" s="176"/>
      <c r="O89" s="262"/>
      <c r="P89" s="263">
        <f t="shared" si="7"/>
        <v>0.12896400000000002</v>
      </c>
      <c r="Q89" s="263"/>
      <c r="R89" s="264"/>
      <c r="S89" s="164"/>
      <c r="T89" s="164"/>
      <c r="U89" s="164"/>
    </row>
    <row r="90" spans="1:21" s="265" customFormat="1" ht="36">
      <c r="A90" s="261">
        <f t="shared" si="8"/>
        <v>79</v>
      </c>
      <c r="B90" s="269" t="s">
        <v>266</v>
      </c>
      <c r="C90" s="173"/>
      <c r="D90" s="174">
        <v>6000</v>
      </c>
      <c r="E90" s="176"/>
      <c r="F90" s="173"/>
      <c r="G90" s="174">
        <v>6000</v>
      </c>
      <c r="H90" s="174"/>
      <c r="I90" s="176"/>
      <c r="J90" s="176"/>
      <c r="K90" s="174"/>
      <c r="L90" s="174"/>
      <c r="M90" s="174"/>
      <c r="N90" s="176"/>
      <c r="O90" s="262"/>
      <c r="P90" s="263">
        <f aca="true" t="shared" si="9" ref="P90:P128">G90/D90</f>
        <v>1</v>
      </c>
      <c r="Q90" s="263"/>
      <c r="R90" s="264"/>
      <c r="S90" s="164"/>
      <c r="T90" s="164"/>
      <c r="U90" s="164"/>
    </row>
    <row r="91" spans="1:21" s="265" customFormat="1" ht="24">
      <c r="A91" s="261">
        <f t="shared" si="8"/>
        <v>80</v>
      </c>
      <c r="B91" s="269" t="s">
        <v>267</v>
      </c>
      <c r="C91" s="173"/>
      <c r="D91" s="174">
        <v>9451</v>
      </c>
      <c r="E91" s="176"/>
      <c r="F91" s="173"/>
      <c r="G91" s="174">
        <v>9431</v>
      </c>
      <c r="H91" s="174"/>
      <c r="I91" s="176"/>
      <c r="J91" s="176"/>
      <c r="K91" s="174"/>
      <c r="L91" s="174"/>
      <c r="M91" s="174"/>
      <c r="N91" s="176"/>
      <c r="O91" s="262"/>
      <c r="P91" s="263">
        <f t="shared" si="9"/>
        <v>0.9978838218177971</v>
      </c>
      <c r="Q91" s="263"/>
      <c r="R91" s="264"/>
      <c r="S91" s="164"/>
      <c r="T91" s="164"/>
      <c r="U91" s="164"/>
    </row>
    <row r="92" spans="1:21" s="265" customFormat="1" ht="24">
      <c r="A92" s="261">
        <f t="shared" si="8"/>
        <v>81</v>
      </c>
      <c r="B92" s="269" t="s">
        <v>268</v>
      </c>
      <c r="C92" s="173"/>
      <c r="D92" s="174">
        <v>57432</v>
      </c>
      <c r="E92" s="176"/>
      <c r="F92" s="173"/>
      <c r="G92" s="174">
        <v>16096</v>
      </c>
      <c r="H92" s="174"/>
      <c r="I92" s="176"/>
      <c r="J92" s="176"/>
      <c r="K92" s="174"/>
      <c r="L92" s="174"/>
      <c r="M92" s="174"/>
      <c r="N92" s="176"/>
      <c r="O92" s="262"/>
      <c r="P92" s="263">
        <f t="shared" si="9"/>
        <v>0.2802618749129405</v>
      </c>
      <c r="Q92" s="263"/>
      <c r="R92" s="264"/>
      <c r="S92" s="164"/>
      <c r="T92" s="164"/>
      <c r="U92" s="164"/>
    </row>
    <row r="93" spans="1:21" s="265" customFormat="1" ht="24">
      <c r="A93" s="261">
        <f t="shared" si="8"/>
        <v>82</v>
      </c>
      <c r="B93" s="269" t="s">
        <v>269</v>
      </c>
      <c r="C93" s="173"/>
      <c r="D93" s="174">
        <v>500</v>
      </c>
      <c r="E93" s="176"/>
      <c r="F93" s="173"/>
      <c r="G93" s="174">
        <v>500</v>
      </c>
      <c r="H93" s="174"/>
      <c r="I93" s="176"/>
      <c r="J93" s="176"/>
      <c r="K93" s="174"/>
      <c r="L93" s="174"/>
      <c r="M93" s="174"/>
      <c r="N93" s="176"/>
      <c r="O93" s="262"/>
      <c r="P93" s="263">
        <f t="shared" si="9"/>
        <v>1</v>
      </c>
      <c r="Q93" s="263"/>
      <c r="R93" s="264"/>
      <c r="S93" s="164"/>
      <c r="T93" s="164"/>
      <c r="U93" s="164"/>
    </row>
    <row r="94" spans="1:21" s="265" customFormat="1" ht="24">
      <c r="A94" s="261">
        <f t="shared" si="8"/>
        <v>83</v>
      </c>
      <c r="B94" s="269" t="s">
        <v>270</v>
      </c>
      <c r="C94" s="173"/>
      <c r="D94" s="174">
        <v>2920</v>
      </c>
      <c r="E94" s="176"/>
      <c r="F94" s="173"/>
      <c r="G94" s="174">
        <v>2920</v>
      </c>
      <c r="H94" s="174"/>
      <c r="I94" s="176"/>
      <c r="J94" s="176"/>
      <c r="K94" s="174"/>
      <c r="L94" s="174"/>
      <c r="M94" s="174"/>
      <c r="N94" s="176"/>
      <c r="O94" s="262"/>
      <c r="P94" s="263">
        <f t="shared" si="9"/>
        <v>1</v>
      </c>
      <c r="Q94" s="263"/>
      <c r="R94" s="264"/>
      <c r="S94" s="164"/>
      <c r="T94" s="164"/>
      <c r="U94" s="164"/>
    </row>
    <row r="95" spans="1:21" s="265" customFormat="1" ht="15">
      <c r="A95" s="261">
        <f t="shared" si="8"/>
        <v>84</v>
      </c>
      <c r="B95" s="269" t="s">
        <v>271</v>
      </c>
      <c r="C95" s="173"/>
      <c r="D95" s="174">
        <v>795</v>
      </c>
      <c r="E95" s="176"/>
      <c r="F95" s="173"/>
      <c r="G95" s="174">
        <v>665.942</v>
      </c>
      <c r="H95" s="174"/>
      <c r="I95" s="176"/>
      <c r="J95" s="176"/>
      <c r="K95" s="174"/>
      <c r="L95" s="174"/>
      <c r="M95" s="174"/>
      <c r="N95" s="176"/>
      <c r="O95" s="262"/>
      <c r="P95" s="263">
        <f t="shared" si="9"/>
        <v>0.837662893081761</v>
      </c>
      <c r="Q95" s="263"/>
      <c r="R95" s="264"/>
      <c r="S95" s="164"/>
      <c r="T95" s="164"/>
      <c r="U95" s="164"/>
    </row>
    <row r="96" spans="1:21" s="265" customFormat="1" ht="24">
      <c r="A96" s="261">
        <f t="shared" si="8"/>
        <v>85</v>
      </c>
      <c r="B96" s="269" t="s">
        <v>272</v>
      </c>
      <c r="C96" s="173"/>
      <c r="D96" s="174">
        <v>1720</v>
      </c>
      <c r="E96" s="176"/>
      <c r="F96" s="173"/>
      <c r="G96" s="174">
        <v>0</v>
      </c>
      <c r="H96" s="174"/>
      <c r="I96" s="176"/>
      <c r="J96" s="176"/>
      <c r="K96" s="174"/>
      <c r="L96" s="174"/>
      <c r="M96" s="174"/>
      <c r="N96" s="176"/>
      <c r="O96" s="262"/>
      <c r="P96" s="263">
        <f t="shared" si="9"/>
        <v>0</v>
      </c>
      <c r="Q96" s="263"/>
      <c r="R96" s="264"/>
      <c r="S96" s="164"/>
      <c r="T96" s="164"/>
      <c r="U96" s="164"/>
    </row>
    <row r="97" spans="1:21" s="265" customFormat="1" ht="24">
      <c r="A97" s="261">
        <f t="shared" si="8"/>
        <v>86</v>
      </c>
      <c r="B97" s="269" t="s">
        <v>273</v>
      </c>
      <c r="C97" s="173"/>
      <c r="D97" s="174">
        <v>5000</v>
      </c>
      <c r="E97" s="176"/>
      <c r="F97" s="173"/>
      <c r="G97" s="174">
        <v>4913</v>
      </c>
      <c r="H97" s="174"/>
      <c r="I97" s="176"/>
      <c r="J97" s="176"/>
      <c r="K97" s="174"/>
      <c r="L97" s="174"/>
      <c r="M97" s="174"/>
      <c r="N97" s="176"/>
      <c r="O97" s="262"/>
      <c r="P97" s="263">
        <f t="shared" si="9"/>
        <v>0.9826</v>
      </c>
      <c r="Q97" s="263"/>
      <c r="R97" s="264"/>
      <c r="S97" s="164"/>
      <c r="T97" s="164"/>
      <c r="U97" s="164"/>
    </row>
    <row r="98" spans="1:21" s="265" customFormat="1" ht="24">
      <c r="A98" s="261">
        <f t="shared" si="8"/>
        <v>87</v>
      </c>
      <c r="B98" s="269" t="s">
        <v>274</v>
      </c>
      <c r="C98" s="173"/>
      <c r="D98" s="174">
        <v>7000</v>
      </c>
      <c r="E98" s="176"/>
      <c r="F98" s="173"/>
      <c r="G98" s="174">
        <v>0</v>
      </c>
      <c r="H98" s="174"/>
      <c r="I98" s="176"/>
      <c r="J98" s="176"/>
      <c r="K98" s="174"/>
      <c r="L98" s="174"/>
      <c r="M98" s="174"/>
      <c r="N98" s="176"/>
      <c r="O98" s="262"/>
      <c r="P98" s="263">
        <f t="shared" si="9"/>
        <v>0</v>
      </c>
      <c r="Q98" s="263"/>
      <c r="R98" s="264"/>
      <c r="S98" s="164"/>
      <c r="T98" s="164"/>
      <c r="U98" s="164"/>
    </row>
    <row r="99" spans="1:17" ht="24">
      <c r="A99" s="261">
        <f t="shared" si="8"/>
        <v>88</v>
      </c>
      <c r="B99" s="269" t="s">
        <v>275</v>
      </c>
      <c r="C99" s="173"/>
      <c r="D99" s="174">
        <v>3230</v>
      </c>
      <c r="E99" s="176"/>
      <c r="F99" s="173"/>
      <c r="G99" s="174">
        <v>3230</v>
      </c>
      <c r="H99" s="174"/>
      <c r="I99" s="176"/>
      <c r="J99" s="176"/>
      <c r="K99" s="174"/>
      <c r="L99" s="174"/>
      <c r="M99" s="174"/>
      <c r="N99" s="176"/>
      <c r="O99" s="262"/>
      <c r="P99" s="263">
        <f t="shared" si="9"/>
        <v>1</v>
      </c>
      <c r="Q99" s="263"/>
    </row>
    <row r="100" spans="1:17" ht="24">
      <c r="A100" s="261">
        <f t="shared" si="8"/>
        <v>89</v>
      </c>
      <c r="B100" s="269" t="s">
        <v>276</v>
      </c>
      <c r="C100" s="173"/>
      <c r="D100" s="174">
        <v>6000</v>
      </c>
      <c r="E100" s="176"/>
      <c r="F100" s="173"/>
      <c r="G100" s="174">
        <v>6000</v>
      </c>
      <c r="H100" s="174"/>
      <c r="I100" s="176"/>
      <c r="J100" s="176"/>
      <c r="K100" s="174"/>
      <c r="L100" s="174"/>
      <c r="M100" s="174"/>
      <c r="N100" s="176"/>
      <c r="O100" s="262"/>
      <c r="P100" s="263">
        <f t="shared" si="9"/>
        <v>1</v>
      </c>
      <c r="Q100" s="263"/>
    </row>
    <row r="101" spans="1:17" ht="24">
      <c r="A101" s="261">
        <f t="shared" si="8"/>
        <v>90</v>
      </c>
      <c r="B101" s="269" t="s">
        <v>277</v>
      </c>
      <c r="C101" s="173"/>
      <c r="D101" s="174">
        <v>3500</v>
      </c>
      <c r="E101" s="176"/>
      <c r="F101" s="173"/>
      <c r="G101" s="174">
        <v>0</v>
      </c>
      <c r="H101" s="174"/>
      <c r="I101" s="176"/>
      <c r="J101" s="176"/>
      <c r="K101" s="174"/>
      <c r="L101" s="174"/>
      <c r="M101" s="174"/>
      <c r="N101" s="176"/>
      <c r="O101" s="262"/>
      <c r="P101" s="263">
        <f t="shared" si="9"/>
        <v>0</v>
      </c>
      <c r="Q101" s="263"/>
    </row>
    <row r="102" spans="1:17" ht="12.75">
      <c r="A102" s="261">
        <f t="shared" si="8"/>
        <v>91</v>
      </c>
      <c r="B102" s="269" t="s">
        <v>278</v>
      </c>
      <c r="C102" s="173"/>
      <c r="D102" s="174">
        <v>5600</v>
      </c>
      <c r="E102" s="176"/>
      <c r="F102" s="173"/>
      <c r="G102" s="174">
        <v>5600</v>
      </c>
      <c r="H102" s="174"/>
      <c r="I102" s="176"/>
      <c r="J102" s="176"/>
      <c r="K102" s="174"/>
      <c r="L102" s="174"/>
      <c r="M102" s="174"/>
      <c r="N102" s="176"/>
      <c r="O102" s="262"/>
      <c r="P102" s="263">
        <f t="shared" si="9"/>
        <v>1</v>
      </c>
      <c r="Q102" s="263"/>
    </row>
    <row r="103" spans="1:17" ht="24">
      <c r="A103" s="261">
        <f t="shared" si="8"/>
        <v>92</v>
      </c>
      <c r="B103" s="269" t="s">
        <v>279</v>
      </c>
      <c r="C103" s="173"/>
      <c r="D103" s="174">
        <v>5988</v>
      </c>
      <c r="E103" s="176"/>
      <c r="F103" s="173"/>
      <c r="G103" s="174">
        <v>5987.424</v>
      </c>
      <c r="H103" s="174"/>
      <c r="I103" s="176"/>
      <c r="J103" s="176"/>
      <c r="K103" s="174"/>
      <c r="L103" s="174"/>
      <c r="M103" s="174"/>
      <c r="N103" s="176"/>
      <c r="O103" s="262"/>
      <c r="P103" s="263">
        <f t="shared" si="9"/>
        <v>0.9999038076152305</v>
      </c>
      <c r="Q103" s="263"/>
    </row>
    <row r="104" spans="1:17" ht="24">
      <c r="A104" s="261">
        <f t="shared" si="8"/>
        <v>93</v>
      </c>
      <c r="B104" s="269" t="s">
        <v>280</v>
      </c>
      <c r="C104" s="173"/>
      <c r="D104" s="174">
        <v>2240</v>
      </c>
      <c r="E104" s="176"/>
      <c r="F104" s="173"/>
      <c r="G104" s="174">
        <v>0</v>
      </c>
      <c r="H104" s="174"/>
      <c r="I104" s="176"/>
      <c r="J104" s="176"/>
      <c r="K104" s="174"/>
      <c r="L104" s="174"/>
      <c r="M104" s="174"/>
      <c r="N104" s="176"/>
      <c r="O104" s="262"/>
      <c r="P104" s="263">
        <f t="shared" si="9"/>
        <v>0</v>
      </c>
      <c r="Q104" s="263"/>
    </row>
    <row r="105" spans="1:17" ht="12.75">
      <c r="A105" s="261">
        <f t="shared" si="8"/>
        <v>94</v>
      </c>
      <c r="B105" s="269" t="s">
        <v>281</v>
      </c>
      <c r="C105" s="173"/>
      <c r="D105" s="174">
        <v>5000</v>
      </c>
      <c r="E105" s="176"/>
      <c r="F105" s="173"/>
      <c r="G105" s="174">
        <v>5000</v>
      </c>
      <c r="H105" s="174"/>
      <c r="I105" s="176"/>
      <c r="J105" s="176"/>
      <c r="K105" s="174"/>
      <c r="L105" s="174"/>
      <c r="M105" s="174"/>
      <c r="N105" s="176"/>
      <c r="O105" s="262"/>
      <c r="P105" s="263">
        <f t="shared" si="9"/>
        <v>1</v>
      </c>
      <c r="Q105" s="263"/>
    </row>
    <row r="106" spans="1:17" ht="24">
      <c r="A106" s="261">
        <f t="shared" si="8"/>
        <v>95</v>
      </c>
      <c r="B106" s="269" t="s">
        <v>282</v>
      </c>
      <c r="C106" s="173"/>
      <c r="D106" s="174">
        <v>2600</v>
      </c>
      <c r="E106" s="176"/>
      <c r="F106" s="173"/>
      <c r="G106" s="174">
        <v>2275</v>
      </c>
      <c r="H106" s="174"/>
      <c r="I106" s="176"/>
      <c r="J106" s="176"/>
      <c r="K106" s="174"/>
      <c r="L106" s="174"/>
      <c r="M106" s="174"/>
      <c r="N106" s="176"/>
      <c r="O106" s="262"/>
      <c r="P106" s="263">
        <f t="shared" si="9"/>
        <v>0.875</v>
      </c>
      <c r="Q106" s="263"/>
    </row>
    <row r="107" spans="1:17" ht="24">
      <c r="A107" s="261">
        <f t="shared" si="8"/>
        <v>96</v>
      </c>
      <c r="B107" s="269" t="s">
        <v>283</v>
      </c>
      <c r="C107" s="173"/>
      <c r="D107" s="174">
        <v>500</v>
      </c>
      <c r="E107" s="176"/>
      <c r="F107" s="173"/>
      <c r="G107" s="174">
        <v>500</v>
      </c>
      <c r="H107" s="174"/>
      <c r="I107" s="176"/>
      <c r="J107" s="176"/>
      <c r="K107" s="174"/>
      <c r="L107" s="174"/>
      <c r="M107" s="174"/>
      <c r="N107" s="176"/>
      <c r="O107" s="262"/>
      <c r="P107" s="263">
        <f t="shared" si="9"/>
        <v>1</v>
      </c>
      <c r="Q107" s="263"/>
    </row>
    <row r="108" spans="1:17" ht="24">
      <c r="A108" s="261">
        <f t="shared" si="8"/>
        <v>97</v>
      </c>
      <c r="B108" s="269" t="s">
        <v>284</v>
      </c>
      <c r="C108" s="173"/>
      <c r="D108" s="174">
        <v>7100</v>
      </c>
      <c r="E108" s="176"/>
      <c r="F108" s="173"/>
      <c r="G108" s="174">
        <v>7100</v>
      </c>
      <c r="H108" s="174"/>
      <c r="I108" s="176"/>
      <c r="J108" s="176"/>
      <c r="K108" s="174"/>
      <c r="L108" s="174"/>
      <c r="M108" s="174"/>
      <c r="N108" s="176"/>
      <c r="O108" s="262"/>
      <c r="P108" s="263">
        <f t="shared" si="9"/>
        <v>1</v>
      </c>
      <c r="Q108" s="263"/>
    </row>
    <row r="109" spans="1:21" s="163" customFormat="1" ht="24">
      <c r="A109" s="261">
        <f t="shared" si="8"/>
        <v>98</v>
      </c>
      <c r="B109" s="269" t="s">
        <v>285</v>
      </c>
      <c r="C109" s="173"/>
      <c r="D109" s="174">
        <v>6000</v>
      </c>
      <c r="E109" s="176"/>
      <c r="F109" s="173"/>
      <c r="G109" s="174">
        <v>0</v>
      </c>
      <c r="H109" s="174"/>
      <c r="I109" s="176"/>
      <c r="J109" s="176"/>
      <c r="K109" s="174"/>
      <c r="L109" s="174"/>
      <c r="M109" s="174"/>
      <c r="N109" s="176"/>
      <c r="O109" s="262"/>
      <c r="P109" s="263">
        <f t="shared" si="9"/>
        <v>0</v>
      </c>
      <c r="Q109" s="263"/>
      <c r="R109" s="164"/>
      <c r="S109" s="164"/>
      <c r="T109" s="164"/>
      <c r="U109" s="164"/>
    </row>
    <row r="110" spans="1:17" ht="24">
      <c r="A110" s="261">
        <f t="shared" si="8"/>
        <v>99</v>
      </c>
      <c r="B110" s="269" t="s">
        <v>286</v>
      </c>
      <c r="C110" s="173"/>
      <c r="D110" s="174">
        <v>500</v>
      </c>
      <c r="E110" s="176"/>
      <c r="F110" s="173"/>
      <c r="G110" s="174">
        <v>500</v>
      </c>
      <c r="H110" s="174"/>
      <c r="I110" s="176"/>
      <c r="J110" s="176"/>
      <c r="K110" s="174"/>
      <c r="L110" s="174"/>
      <c r="M110" s="174"/>
      <c r="N110" s="176"/>
      <c r="O110" s="262"/>
      <c r="P110" s="263">
        <f t="shared" si="9"/>
        <v>1</v>
      </c>
      <c r="Q110" s="263"/>
    </row>
    <row r="111" spans="1:17" ht="24">
      <c r="A111" s="261">
        <f t="shared" si="8"/>
        <v>100</v>
      </c>
      <c r="B111" s="269" t="s">
        <v>287</v>
      </c>
      <c r="C111" s="173"/>
      <c r="D111" s="174">
        <v>500</v>
      </c>
      <c r="E111" s="176"/>
      <c r="F111" s="173"/>
      <c r="G111" s="174">
        <v>497.522</v>
      </c>
      <c r="H111" s="174"/>
      <c r="I111" s="176"/>
      <c r="J111" s="176"/>
      <c r="K111" s="174"/>
      <c r="L111" s="174"/>
      <c r="M111" s="174"/>
      <c r="N111" s="176"/>
      <c r="O111" s="262"/>
      <c r="P111" s="263">
        <f t="shared" si="9"/>
        <v>0.9950439999999999</v>
      </c>
      <c r="Q111" s="263"/>
    </row>
    <row r="112" spans="1:17" ht="24">
      <c r="A112" s="261">
        <f t="shared" si="8"/>
        <v>101</v>
      </c>
      <c r="B112" s="269" t="s">
        <v>288</v>
      </c>
      <c r="C112" s="173"/>
      <c r="D112" s="174">
        <v>500</v>
      </c>
      <c r="E112" s="176"/>
      <c r="F112" s="173"/>
      <c r="G112" s="174">
        <v>500</v>
      </c>
      <c r="H112" s="174"/>
      <c r="I112" s="176"/>
      <c r="J112" s="176"/>
      <c r="K112" s="174"/>
      <c r="L112" s="174"/>
      <c r="M112" s="174"/>
      <c r="N112" s="176"/>
      <c r="O112" s="262"/>
      <c r="P112" s="263">
        <f t="shared" si="9"/>
        <v>1</v>
      </c>
      <c r="Q112" s="263"/>
    </row>
    <row r="113" spans="1:17" ht="24">
      <c r="A113" s="261">
        <f t="shared" si="8"/>
        <v>102</v>
      </c>
      <c r="B113" s="269" t="s">
        <v>289</v>
      </c>
      <c r="C113" s="173"/>
      <c r="D113" s="174">
        <v>6000</v>
      </c>
      <c r="E113" s="176"/>
      <c r="F113" s="173"/>
      <c r="G113" s="174">
        <v>500</v>
      </c>
      <c r="H113" s="174"/>
      <c r="I113" s="176"/>
      <c r="J113" s="176"/>
      <c r="K113" s="174"/>
      <c r="L113" s="174"/>
      <c r="M113" s="174"/>
      <c r="N113" s="176"/>
      <c r="O113" s="262"/>
      <c r="P113" s="263">
        <f t="shared" si="9"/>
        <v>0.08333333333333333</v>
      </c>
      <c r="Q113" s="263"/>
    </row>
    <row r="114" spans="1:17" ht="24">
      <c r="A114" s="261">
        <f t="shared" si="8"/>
        <v>103</v>
      </c>
      <c r="B114" s="269" t="s">
        <v>290</v>
      </c>
      <c r="C114" s="173"/>
      <c r="D114" s="174">
        <v>500</v>
      </c>
      <c r="E114" s="176"/>
      <c r="F114" s="173"/>
      <c r="G114" s="174">
        <v>500</v>
      </c>
      <c r="H114" s="174"/>
      <c r="I114" s="176"/>
      <c r="J114" s="176"/>
      <c r="K114" s="174"/>
      <c r="L114" s="174"/>
      <c r="M114" s="174"/>
      <c r="N114" s="176"/>
      <c r="O114" s="262"/>
      <c r="P114" s="263">
        <f t="shared" si="9"/>
        <v>1</v>
      </c>
      <c r="Q114" s="263"/>
    </row>
    <row r="115" spans="1:17" ht="24">
      <c r="A115" s="261">
        <f t="shared" si="8"/>
        <v>104</v>
      </c>
      <c r="B115" s="269" t="s">
        <v>291</v>
      </c>
      <c r="C115" s="173"/>
      <c r="D115" s="174">
        <v>500</v>
      </c>
      <c r="E115" s="176"/>
      <c r="F115" s="173"/>
      <c r="G115" s="174">
        <v>500</v>
      </c>
      <c r="H115" s="174"/>
      <c r="I115" s="176"/>
      <c r="J115" s="176"/>
      <c r="K115" s="174"/>
      <c r="L115" s="174"/>
      <c r="M115" s="174"/>
      <c r="N115" s="176"/>
      <c r="O115" s="262"/>
      <c r="P115" s="263">
        <f t="shared" si="9"/>
        <v>1</v>
      </c>
      <c r="Q115" s="263"/>
    </row>
    <row r="116" spans="1:17" ht="24">
      <c r="A116" s="261">
        <f t="shared" si="8"/>
        <v>105</v>
      </c>
      <c r="B116" s="269" t="s">
        <v>292</v>
      </c>
      <c r="C116" s="173"/>
      <c r="D116" s="174">
        <v>500</v>
      </c>
      <c r="E116" s="176"/>
      <c r="F116" s="173"/>
      <c r="G116" s="174">
        <v>500</v>
      </c>
      <c r="H116" s="174"/>
      <c r="I116" s="176"/>
      <c r="J116" s="176"/>
      <c r="K116" s="174"/>
      <c r="L116" s="174"/>
      <c r="M116" s="174"/>
      <c r="N116" s="176"/>
      <c r="O116" s="262"/>
      <c r="P116" s="263">
        <f t="shared" si="9"/>
        <v>1</v>
      </c>
      <c r="Q116" s="263"/>
    </row>
    <row r="117" spans="1:17" ht="24">
      <c r="A117" s="261">
        <f t="shared" si="8"/>
        <v>106</v>
      </c>
      <c r="B117" s="269" t="s">
        <v>293</v>
      </c>
      <c r="C117" s="173"/>
      <c r="D117" s="174">
        <v>500</v>
      </c>
      <c r="E117" s="176"/>
      <c r="F117" s="173"/>
      <c r="G117" s="174">
        <v>500</v>
      </c>
      <c r="H117" s="174"/>
      <c r="I117" s="176"/>
      <c r="J117" s="176"/>
      <c r="K117" s="174"/>
      <c r="L117" s="174"/>
      <c r="M117" s="174"/>
      <c r="N117" s="176"/>
      <c r="O117" s="262"/>
      <c r="P117" s="263">
        <f t="shared" si="9"/>
        <v>1</v>
      </c>
      <c r="Q117" s="263"/>
    </row>
    <row r="118" spans="1:17" ht="12.75">
      <c r="A118" s="261">
        <f t="shared" si="8"/>
        <v>107</v>
      </c>
      <c r="B118" s="269" t="s">
        <v>294</v>
      </c>
      <c r="C118" s="173"/>
      <c r="D118" s="174">
        <v>500</v>
      </c>
      <c r="E118" s="176"/>
      <c r="F118" s="173"/>
      <c r="G118" s="174">
        <v>491.175</v>
      </c>
      <c r="H118" s="174"/>
      <c r="I118" s="176"/>
      <c r="J118" s="176"/>
      <c r="K118" s="174"/>
      <c r="L118" s="174"/>
      <c r="M118" s="174"/>
      <c r="N118" s="176"/>
      <c r="O118" s="262"/>
      <c r="P118" s="263">
        <f t="shared" si="9"/>
        <v>0.9823500000000001</v>
      </c>
      <c r="Q118" s="263"/>
    </row>
    <row r="119" spans="1:17" ht="24">
      <c r="A119" s="261">
        <f t="shared" si="8"/>
        <v>108</v>
      </c>
      <c r="B119" s="269" t="s">
        <v>295</v>
      </c>
      <c r="C119" s="173"/>
      <c r="D119" s="174">
        <v>500</v>
      </c>
      <c r="E119" s="176"/>
      <c r="F119" s="173"/>
      <c r="G119" s="174">
        <v>500</v>
      </c>
      <c r="H119" s="174"/>
      <c r="I119" s="176"/>
      <c r="J119" s="176"/>
      <c r="K119" s="174"/>
      <c r="L119" s="174"/>
      <c r="M119" s="174"/>
      <c r="N119" s="176"/>
      <c r="O119" s="262"/>
      <c r="P119" s="263">
        <f t="shared" si="9"/>
        <v>1</v>
      </c>
      <c r="Q119" s="263"/>
    </row>
    <row r="120" spans="1:17" ht="24">
      <c r="A120" s="261">
        <f t="shared" si="8"/>
        <v>109</v>
      </c>
      <c r="B120" s="269" t="s">
        <v>296</v>
      </c>
      <c r="C120" s="173"/>
      <c r="D120" s="174">
        <v>4500</v>
      </c>
      <c r="E120" s="176"/>
      <c r="F120" s="173"/>
      <c r="G120" s="174">
        <v>4500</v>
      </c>
      <c r="H120" s="174"/>
      <c r="I120" s="176"/>
      <c r="J120" s="176"/>
      <c r="K120" s="174"/>
      <c r="L120" s="174"/>
      <c r="M120" s="174"/>
      <c r="N120" s="176"/>
      <c r="O120" s="262"/>
      <c r="P120" s="263">
        <f t="shared" si="9"/>
        <v>1</v>
      </c>
      <c r="Q120" s="263"/>
    </row>
    <row r="121" spans="1:17" ht="24">
      <c r="A121" s="261">
        <f t="shared" si="8"/>
        <v>110</v>
      </c>
      <c r="B121" s="269" t="s">
        <v>297</v>
      </c>
      <c r="C121" s="173"/>
      <c r="D121" s="174">
        <v>6000</v>
      </c>
      <c r="E121" s="176"/>
      <c r="F121" s="173"/>
      <c r="G121" s="174">
        <v>5662.837364</v>
      </c>
      <c r="H121" s="174"/>
      <c r="I121" s="176"/>
      <c r="J121" s="176"/>
      <c r="K121" s="174"/>
      <c r="L121" s="174"/>
      <c r="M121" s="174"/>
      <c r="N121" s="176"/>
      <c r="O121" s="262"/>
      <c r="P121" s="263">
        <f t="shared" si="9"/>
        <v>0.9438062273333333</v>
      </c>
      <c r="Q121" s="263"/>
    </row>
    <row r="122" spans="1:17" ht="24">
      <c r="A122" s="261">
        <f t="shared" si="8"/>
        <v>111</v>
      </c>
      <c r="B122" s="269" t="s">
        <v>298</v>
      </c>
      <c r="C122" s="173"/>
      <c r="D122" s="174">
        <v>3390</v>
      </c>
      <c r="E122" s="176"/>
      <c r="F122" s="173"/>
      <c r="G122" s="174">
        <v>3374.037</v>
      </c>
      <c r="H122" s="174"/>
      <c r="I122" s="176"/>
      <c r="J122" s="176"/>
      <c r="K122" s="174"/>
      <c r="L122" s="174"/>
      <c r="M122" s="174"/>
      <c r="N122" s="176"/>
      <c r="O122" s="262"/>
      <c r="P122" s="263">
        <f t="shared" si="9"/>
        <v>0.9952911504424778</v>
      </c>
      <c r="Q122" s="263"/>
    </row>
    <row r="123" spans="1:17" ht="24">
      <c r="A123" s="261">
        <f t="shared" si="8"/>
        <v>112</v>
      </c>
      <c r="B123" s="269" t="s">
        <v>299</v>
      </c>
      <c r="C123" s="173"/>
      <c r="D123" s="174">
        <v>1500</v>
      </c>
      <c r="E123" s="176"/>
      <c r="F123" s="173"/>
      <c r="G123" s="174">
        <v>0</v>
      </c>
      <c r="H123" s="174"/>
      <c r="I123" s="176"/>
      <c r="J123" s="176"/>
      <c r="K123" s="174"/>
      <c r="L123" s="174"/>
      <c r="M123" s="174"/>
      <c r="N123" s="176"/>
      <c r="O123" s="262"/>
      <c r="P123" s="263">
        <f t="shared" si="9"/>
        <v>0</v>
      </c>
      <c r="Q123" s="263"/>
    </row>
    <row r="124" spans="1:17" ht="24">
      <c r="A124" s="261">
        <f t="shared" si="8"/>
        <v>113</v>
      </c>
      <c r="B124" s="269" t="s">
        <v>300</v>
      </c>
      <c r="C124" s="173"/>
      <c r="D124" s="174">
        <v>2500</v>
      </c>
      <c r="E124" s="176"/>
      <c r="F124" s="173"/>
      <c r="G124" s="174">
        <v>2322.187632</v>
      </c>
      <c r="H124" s="174"/>
      <c r="I124" s="176"/>
      <c r="J124" s="176"/>
      <c r="K124" s="174"/>
      <c r="L124" s="174"/>
      <c r="M124" s="174"/>
      <c r="N124" s="176"/>
      <c r="O124" s="262"/>
      <c r="P124" s="263">
        <f t="shared" si="9"/>
        <v>0.9288750528</v>
      </c>
      <c r="Q124" s="263"/>
    </row>
    <row r="125" spans="1:17" ht="24">
      <c r="A125" s="261">
        <f t="shared" si="8"/>
        <v>114</v>
      </c>
      <c r="B125" s="269" t="s">
        <v>301</v>
      </c>
      <c r="C125" s="173"/>
      <c r="D125" s="174">
        <v>431</v>
      </c>
      <c r="E125" s="176"/>
      <c r="F125" s="173"/>
      <c r="G125" s="174">
        <v>430.876</v>
      </c>
      <c r="H125" s="174"/>
      <c r="I125" s="176"/>
      <c r="J125" s="176"/>
      <c r="K125" s="174"/>
      <c r="L125" s="174"/>
      <c r="M125" s="174"/>
      <c r="N125" s="176"/>
      <c r="O125" s="262"/>
      <c r="P125" s="263">
        <f t="shared" si="9"/>
        <v>0.9997122969837586</v>
      </c>
      <c r="Q125" s="263"/>
    </row>
    <row r="126" spans="1:17" ht="24">
      <c r="A126" s="261">
        <f t="shared" si="8"/>
        <v>115</v>
      </c>
      <c r="B126" s="269" t="s">
        <v>302</v>
      </c>
      <c r="C126" s="173"/>
      <c r="D126" s="174">
        <v>500</v>
      </c>
      <c r="E126" s="176"/>
      <c r="F126" s="173"/>
      <c r="G126" s="174">
        <v>500</v>
      </c>
      <c r="H126" s="174"/>
      <c r="I126" s="176"/>
      <c r="J126" s="176"/>
      <c r="K126" s="174"/>
      <c r="L126" s="174"/>
      <c r="M126" s="174"/>
      <c r="N126" s="176"/>
      <c r="O126" s="262"/>
      <c r="P126" s="263">
        <f t="shared" si="9"/>
        <v>1</v>
      </c>
      <c r="Q126" s="263"/>
    </row>
    <row r="127" spans="1:17" ht="24">
      <c r="A127" s="261">
        <f t="shared" si="8"/>
        <v>116</v>
      </c>
      <c r="B127" s="269" t="s">
        <v>303</v>
      </c>
      <c r="C127" s="173"/>
      <c r="D127" s="174">
        <v>6000</v>
      </c>
      <c r="E127" s="176"/>
      <c r="F127" s="173"/>
      <c r="G127" s="174">
        <v>6000</v>
      </c>
      <c r="H127" s="174"/>
      <c r="I127" s="176"/>
      <c r="J127" s="176"/>
      <c r="K127" s="174"/>
      <c r="L127" s="174"/>
      <c r="M127" s="174"/>
      <c r="N127" s="176"/>
      <c r="O127" s="262"/>
      <c r="P127" s="263">
        <f t="shared" si="9"/>
        <v>1</v>
      </c>
      <c r="Q127" s="263"/>
    </row>
    <row r="128" spans="1:17" ht="24">
      <c r="A128" s="261">
        <f t="shared" si="8"/>
        <v>117</v>
      </c>
      <c r="B128" s="269" t="s">
        <v>304</v>
      </c>
      <c r="C128" s="173"/>
      <c r="D128" s="174">
        <v>7000</v>
      </c>
      <c r="E128" s="176"/>
      <c r="F128" s="173"/>
      <c r="G128" s="174">
        <v>6694</v>
      </c>
      <c r="H128" s="174"/>
      <c r="I128" s="176"/>
      <c r="J128" s="176"/>
      <c r="K128" s="174"/>
      <c r="L128" s="174"/>
      <c r="M128" s="174"/>
      <c r="N128" s="176"/>
      <c r="O128" s="262"/>
      <c r="P128" s="263">
        <f t="shared" si="9"/>
        <v>0.9562857142857143</v>
      </c>
      <c r="Q128" s="263"/>
    </row>
    <row r="129" spans="1:21" s="265" customFormat="1" ht="45" customHeight="1">
      <c r="A129" s="258" t="s">
        <v>36</v>
      </c>
      <c r="B129" s="259" t="s">
        <v>180</v>
      </c>
      <c r="C129" s="260">
        <v>549</v>
      </c>
      <c r="D129" s="270"/>
      <c r="E129" s="259"/>
      <c r="F129" s="260">
        <f>G129+H129+I129+J129+K129+N129</f>
        <v>719</v>
      </c>
      <c r="G129" s="259"/>
      <c r="H129" s="270"/>
      <c r="I129" s="270">
        <v>719</v>
      </c>
      <c r="J129" s="259"/>
      <c r="K129" s="270"/>
      <c r="L129" s="270"/>
      <c r="M129" s="270"/>
      <c r="N129" s="259"/>
      <c r="O129" s="257"/>
      <c r="P129" s="263"/>
      <c r="Q129" s="257"/>
      <c r="R129" s="264"/>
      <c r="S129" s="164"/>
      <c r="T129" s="164"/>
      <c r="U129" s="164"/>
    </row>
    <row r="130" spans="1:21" s="265" customFormat="1" ht="28.5" customHeight="1">
      <c r="A130" s="258" t="s">
        <v>40</v>
      </c>
      <c r="B130" s="259" t="s">
        <v>181</v>
      </c>
      <c r="C130" s="260">
        <v>1230</v>
      </c>
      <c r="D130" s="270"/>
      <c r="E130" s="259"/>
      <c r="F130" s="260">
        <f>G130+H130+I130+J130+K130+N130</f>
        <v>1230</v>
      </c>
      <c r="G130" s="259"/>
      <c r="H130" s="270"/>
      <c r="I130" s="259"/>
      <c r="J130" s="270">
        <v>1230</v>
      </c>
      <c r="K130" s="270"/>
      <c r="L130" s="270"/>
      <c r="M130" s="270"/>
      <c r="N130" s="259"/>
      <c r="O130" s="257"/>
      <c r="P130" s="263"/>
      <c r="Q130" s="257"/>
      <c r="R130" s="264"/>
      <c r="S130" s="164"/>
      <c r="T130" s="164"/>
      <c r="U130" s="164"/>
    </row>
    <row r="131" spans="1:21" s="265" customFormat="1" ht="30" customHeight="1">
      <c r="A131" s="258" t="s">
        <v>42</v>
      </c>
      <c r="B131" s="259" t="s">
        <v>305</v>
      </c>
      <c r="C131" s="260">
        <v>51910</v>
      </c>
      <c r="D131" s="270"/>
      <c r="E131" s="259"/>
      <c r="F131" s="260">
        <f>G131+H131+I131+J131+K131+N131</f>
        <v>0</v>
      </c>
      <c r="G131" s="259"/>
      <c r="H131" s="270"/>
      <c r="I131" s="259"/>
      <c r="J131" s="259"/>
      <c r="K131" s="270"/>
      <c r="L131" s="270"/>
      <c r="M131" s="270"/>
      <c r="N131" s="259"/>
      <c r="O131" s="257"/>
      <c r="P131" s="263"/>
      <c r="Q131" s="257"/>
      <c r="R131" s="264"/>
      <c r="S131" s="164"/>
      <c r="T131" s="164"/>
      <c r="U131" s="164"/>
    </row>
    <row r="132" spans="1:21" s="265" customFormat="1" ht="37.5" customHeight="1">
      <c r="A132" s="258" t="s">
        <v>44</v>
      </c>
      <c r="B132" s="259" t="s">
        <v>306</v>
      </c>
      <c r="C132" s="260">
        <f>D132+E132</f>
        <v>0</v>
      </c>
      <c r="D132" s="270"/>
      <c r="E132" s="259"/>
      <c r="F132" s="260">
        <f>G132+H132+I132+J132+K132+N132</f>
        <v>0</v>
      </c>
      <c r="G132" s="259"/>
      <c r="H132" s="270"/>
      <c r="I132" s="259"/>
      <c r="J132" s="259"/>
      <c r="K132" s="270"/>
      <c r="L132" s="270"/>
      <c r="M132" s="270"/>
      <c r="N132" s="259"/>
      <c r="O132" s="257"/>
      <c r="P132" s="263"/>
      <c r="Q132" s="257"/>
      <c r="R132" s="264"/>
      <c r="S132" s="164"/>
      <c r="T132" s="164"/>
      <c r="U132" s="164"/>
    </row>
    <row r="133" spans="1:21" s="265" customFormat="1" ht="36">
      <c r="A133" s="258" t="s">
        <v>46</v>
      </c>
      <c r="B133" s="259" t="s">
        <v>307</v>
      </c>
      <c r="C133" s="260"/>
      <c r="D133" s="270"/>
      <c r="E133" s="259"/>
      <c r="F133" s="260">
        <v>5400078</v>
      </c>
      <c r="G133" s="259"/>
      <c r="H133" s="270"/>
      <c r="I133" s="259"/>
      <c r="J133" s="259"/>
      <c r="K133" s="270"/>
      <c r="L133" s="270"/>
      <c r="M133" s="270"/>
      <c r="N133" s="259"/>
      <c r="O133" s="257"/>
      <c r="P133" s="263"/>
      <c r="Q133" s="257"/>
      <c r="R133" s="264"/>
      <c r="S133" s="164"/>
      <c r="T133" s="164"/>
      <c r="U133" s="164"/>
    </row>
    <row r="134" spans="1:21" s="265" customFormat="1" ht="42.75" customHeight="1">
      <c r="A134" s="271" t="s">
        <v>167</v>
      </c>
      <c r="B134" s="272" t="s">
        <v>183</v>
      </c>
      <c r="C134" s="273">
        <f>D134+E134</f>
        <v>0</v>
      </c>
      <c r="D134" s="274"/>
      <c r="E134" s="272"/>
      <c r="F134" s="275">
        <f>G134+H134+I134+J134+K134+N134</f>
        <v>1627893</v>
      </c>
      <c r="G134" s="272"/>
      <c r="H134" s="274"/>
      <c r="I134" s="272"/>
      <c r="J134" s="272"/>
      <c r="K134" s="274"/>
      <c r="L134" s="274"/>
      <c r="M134" s="274"/>
      <c r="N134" s="274">
        <v>1627893</v>
      </c>
      <c r="O134" s="271"/>
      <c r="P134" s="271"/>
      <c r="Q134" s="271"/>
      <c r="R134" s="264"/>
      <c r="S134" s="164"/>
      <c r="T134" s="164"/>
      <c r="U134" s="164"/>
    </row>
  </sheetData>
  <sheetProtection/>
  <mergeCells count="21">
    <mergeCell ref="K7:M7"/>
    <mergeCell ref="N7:N8"/>
    <mergeCell ref="O7:O8"/>
    <mergeCell ref="P7:P8"/>
    <mergeCell ref="Q7:Q8"/>
    <mergeCell ref="J7:J8"/>
    <mergeCell ref="N1:Q1"/>
    <mergeCell ref="A3:Q3"/>
    <mergeCell ref="A4:Q4"/>
    <mergeCell ref="A6:A8"/>
    <mergeCell ref="B6:B8"/>
    <mergeCell ref="C6:E6"/>
    <mergeCell ref="F6:N6"/>
    <mergeCell ref="O6:Q6"/>
    <mergeCell ref="C7:C8"/>
    <mergeCell ref="D7:D8"/>
    <mergeCell ref="E7:E8"/>
    <mergeCell ref="F7:F8"/>
    <mergeCell ref="G7:G8"/>
    <mergeCell ref="H7:H8"/>
    <mergeCell ref="I7:I8"/>
  </mergeCells>
  <printOptions/>
  <pageMargins left="0.45" right="0.2" top="0.25" bottom="0.2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T25"/>
  <sheetViews>
    <sheetView zoomScalePageLayoutView="0" workbookViewId="0" topLeftCell="A1">
      <selection activeCell="A4" sqref="A4"/>
    </sheetView>
  </sheetViews>
  <sheetFormatPr defaultColWidth="8.25390625" defaultRowHeight="15.75"/>
  <cols>
    <col min="1" max="1" width="2.375" style="177" customWidth="1"/>
    <col min="2" max="2" width="11.625" style="178" customWidth="1"/>
    <col min="3" max="3" width="9.25390625" style="179" customWidth="1"/>
    <col min="4" max="4" width="9.125" style="179" customWidth="1"/>
    <col min="5" max="5" width="7.75390625" style="179" customWidth="1"/>
    <col min="6" max="6" width="8.00390625" style="179" customWidth="1"/>
    <col min="7" max="7" width="8.875" style="179" customWidth="1"/>
    <col min="8" max="8" width="8.00390625" style="179" customWidth="1"/>
    <col min="9" max="9" width="8.375" style="179" customWidth="1"/>
    <col min="10" max="10" width="8.75390625" style="179" customWidth="1"/>
    <col min="11" max="13" width="8.25390625" style="179" customWidth="1"/>
    <col min="14" max="14" width="7.50390625" style="179" customWidth="1"/>
    <col min="15" max="15" width="4.75390625" style="179" customWidth="1"/>
    <col min="16" max="16" width="5.875" style="179" customWidth="1"/>
    <col min="17" max="17" width="5.25390625" style="179" customWidth="1"/>
    <col min="18" max="18" width="6.00390625" style="179" customWidth="1"/>
    <col min="19" max="19" width="5.50390625" style="179" customWidth="1"/>
    <col min="20" max="20" width="5.75390625" style="179" customWidth="1"/>
    <col min="21" max="16384" width="8.25390625" style="179" customWidth="1"/>
  </cols>
  <sheetData>
    <row r="1" spans="16:20" ht="16.5">
      <c r="P1" s="180"/>
      <c r="Q1" s="303" t="s">
        <v>308</v>
      </c>
      <c r="R1" s="303"/>
      <c r="S1" s="303"/>
      <c r="T1" s="303"/>
    </row>
    <row r="2" spans="1:254" s="182" customFormat="1" ht="22.5" customHeight="1">
      <c r="A2" s="330" t="s">
        <v>309</v>
      </c>
      <c r="B2" s="330"/>
      <c r="C2" s="330"/>
      <c r="D2" s="330"/>
      <c r="E2" s="330"/>
      <c r="F2" s="330"/>
      <c r="G2" s="330"/>
      <c r="H2" s="330"/>
      <c r="I2" s="330"/>
      <c r="J2" s="330"/>
      <c r="K2" s="330"/>
      <c r="L2" s="330"/>
      <c r="M2" s="330"/>
      <c r="N2" s="330"/>
      <c r="O2" s="330"/>
      <c r="P2" s="330"/>
      <c r="Q2" s="330"/>
      <c r="R2" s="330"/>
      <c r="S2" s="330"/>
      <c r="T2" s="330"/>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row>
    <row r="3" spans="1:254" s="182" customFormat="1" ht="23.25" customHeight="1">
      <c r="A3" s="298" t="str">
        <f>'CK62'!A3:E3</f>
        <v>(Kèm theo Công văn số 4330 /STC-QLNS ngày 27/12/2021 của Sở Tài chính Hải Dương)</v>
      </c>
      <c r="B3" s="298"/>
      <c r="C3" s="298"/>
      <c r="D3" s="298"/>
      <c r="E3" s="298"/>
      <c r="F3" s="298"/>
      <c r="G3" s="298"/>
      <c r="H3" s="298"/>
      <c r="I3" s="298"/>
      <c r="J3" s="298"/>
      <c r="K3" s="298"/>
      <c r="L3" s="298"/>
      <c r="M3" s="298"/>
      <c r="N3" s="298"/>
      <c r="O3" s="298"/>
      <c r="P3" s="298"/>
      <c r="Q3" s="298"/>
      <c r="R3" s="298"/>
      <c r="S3" s="298"/>
      <c r="T3" s="298"/>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row>
    <row r="4" spans="2:19" ht="12">
      <c r="B4" s="179"/>
      <c r="D4" s="183"/>
      <c r="S4" s="184" t="s">
        <v>172</v>
      </c>
    </row>
    <row r="5" spans="1:254" s="185" customFormat="1" ht="19.5" customHeight="1">
      <c r="A5" s="331" t="s">
        <v>310</v>
      </c>
      <c r="B5" s="331" t="s">
        <v>311</v>
      </c>
      <c r="C5" s="329" t="s">
        <v>5</v>
      </c>
      <c r="D5" s="329"/>
      <c r="E5" s="329"/>
      <c r="F5" s="329"/>
      <c r="G5" s="329"/>
      <c r="H5" s="329"/>
      <c r="I5" s="329" t="s">
        <v>6</v>
      </c>
      <c r="J5" s="329"/>
      <c r="K5" s="329"/>
      <c r="L5" s="329"/>
      <c r="M5" s="329"/>
      <c r="N5" s="329"/>
      <c r="O5" s="329" t="s">
        <v>7</v>
      </c>
      <c r="P5" s="329"/>
      <c r="Q5" s="329"/>
      <c r="R5" s="329"/>
      <c r="S5" s="329"/>
      <c r="T5" s="32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c r="EV5" s="179"/>
      <c r="EW5" s="179"/>
      <c r="EX5" s="179"/>
      <c r="EY5" s="179"/>
      <c r="EZ5" s="179"/>
      <c r="FA5" s="179"/>
      <c r="FB5" s="179"/>
      <c r="FC5" s="179"/>
      <c r="FD5" s="179"/>
      <c r="FE5" s="179"/>
      <c r="FF5" s="179"/>
      <c r="FG5" s="179"/>
      <c r="FH5" s="179"/>
      <c r="FI5" s="179"/>
      <c r="FJ5" s="179"/>
      <c r="FK5" s="179"/>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c r="IR5" s="179"/>
      <c r="IS5" s="179"/>
      <c r="IT5" s="179"/>
    </row>
    <row r="6" spans="1:254" s="185" customFormat="1" ht="19.5" customHeight="1">
      <c r="A6" s="331"/>
      <c r="B6" s="331"/>
      <c r="C6" s="329" t="s">
        <v>312</v>
      </c>
      <c r="D6" s="332" t="s">
        <v>313</v>
      </c>
      <c r="E6" s="335" t="s">
        <v>314</v>
      </c>
      <c r="F6" s="336"/>
      <c r="G6" s="336"/>
      <c r="H6" s="337"/>
      <c r="I6" s="329" t="s">
        <v>312</v>
      </c>
      <c r="J6" s="332" t="s">
        <v>313</v>
      </c>
      <c r="K6" s="329" t="s">
        <v>314</v>
      </c>
      <c r="L6" s="329"/>
      <c r="M6" s="329"/>
      <c r="N6" s="329"/>
      <c r="O6" s="329" t="s">
        <v>312</v>
      </c>
      <c r="P6" s="332" t="s">
        <v>313</v>
      </c>
      <c r="Q6" s="329" t="s">
        <v>314</v>
      </c>
      <c r="R6" s="329"/>
      <c r="S6" s="329"/>
      <c r="T6" s="32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c r="IF6" s="179"/>
      <c r="IG6" s="179"/>
      <c r="IH6" s="179"/>
      <c r="II6" s="179"/>
      <c r="IJ6" s="179"/>
      <c r="IK6" s="179"/>
      <c r="IL6" s="179"/>
      <c r="IM6" s="179"/>
      <c r="IN6" s="179"/>
      <c r="IO6" s="179"/>
      <c r="IP6" s="179"/>
      <c r="IQ6" s="179"/>
      <c r="IR6" s="179"/>
      <c r="IS6" s="179"/>
      <c r="IT6" s="179"/>
    </row>
    <row r="7" spans="1:254" s="185" customFormat="1" ht="15.75" customHeight="1">
      <c r="A7" s="331"/>
      <c r="B7" s="331"/>
      <c r="C7" s="329"/>
      <c r="D7" s="333"/>
      <c r="E7" s="329" t="s">
        <v>312</v>
      </c>
      <c r="F7" s="331" t="s">
        <v>315</v>
      </c>
      <c r="G7" s="331" t="s">
        <v>316</v>
      </c>
      <c r="H7" s="331" t="s">
        <v>317</v>
      </c>
      <c r="I7" s="329"/>
      <c r="J7" s="333"/>
      <c r="K7" s="329" t="s">
        <v>312</v>
      </c>
      <c r="L7" s="331" t="s">
        <v>315</v>
      </c>
      <c r="M7" s="331" t="s">
        <v>316</v>
      </c>
      <c r="N7" s="331" t="s">
        <v>317</v>
      </c>
      <c r="O7" s="329"/>
      <c r="P7" s="333"/>
      <c r="Q7" s="329" t="s">
        <v>312</v>
      </c>
      <c r="R7" s="331" t="s">
        <v>315</v>
      </c>
      <c r="S7" s="331" t="s">
        <v>316</v>
      </c>
      <c r="T7" s="331" t="s">
        <v>317</v>
      </c>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c r="IR7" s="179"/>
      <c r="IS7" s="179"/>
      <c r="IT7" s="179"/>
    </row>
    <row r="8" spans="1:254" s="185" customFormat="1" ht="92.25" customHeight="1">
      <c r="A8" s="331"/>
      <c r="B8" s="331"/>
      <c r="C8" s="329"/>
      <c r="D8" s="334"/>
      <c r="E8" s="329"/>
      <c r="F8" s="331"/>
      <c r="G8" s="331"/>
      <c r="H8" s="331"/>
      <c r="I8" s="329"/>
      <c r="J8" s="334"/>
      <c r="K8" s="329"/>
      <c r="L8" s="331"/>
      <c r="M8" s="331"/>
      <c r="N8" s="331"/>
      <c r="O8" s="329"/>
      <c r="P8" s="334"/>
      <c r="Q8" s="329"/>
      <c r="R8" s="331"/>
      <c r="S8" s="331"/>
      <c r="T8" s="331"/>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c r="IR8" s="179"/>
      <c r="IS8" s="179"/>
      <c r="IT8" s="179"/>
    </row>
    <row r="9" spans="1:254" s="187" customFormat="1" ht="21" customHeight="1">
      <c r="A9" s="186" t="s">
        <v>8</v>
      </c>
      <c r="B9" s="186" t="s">
        <v>9</v>
      </c>
      <c r="C9" s="186" t="s">
        <v>318</v>
      </c>
      <c r="D9" s="186">
        <v>2</v>
      </c>
      <c r="E9" s="186" t="s">
        <v>319</v>
      </c>
      <c r="F9" s="186">
        <v>4</v>
      </c>
      <c r="G9" s="186">
        <v>5</v>
      </c>
      <c r="H9" s="186">
        <v>6</v>
      </c>
      <c r="I9" s="186" t="s">
        <v>320</v>
      </c>
      <c r="J9" s="186">
        <v>8</v>
      </c>
      <c r="K9" s="186" t="s">
        <v>321</v>
      </c>
      <c r="L9" s="186">
        <v>10</v>
      </c>
      <c r="M9" s="186">
        <v>11</v>
      </c>
      <c r="N9" s="186">
        <v>12</v>
      </c>
      <c r="O9" s="186" t="s">
        <v>322</v>
      </c>
      <c r="P9" s="186" t="s">
        <v>323</v>
      </c>
      <c r="Q9" s="186" t="s">
        <v>324</v>
      </c>
      <c r="R9" s="186" t="s">
        <v>325</v>
      </c>
      <c r="S9" s="186" t="s">
        <v>326</v>
      </c>
      <c r="T9" s="186" t="s">
        <v>327</v>
      </c>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row>
    <row r="10" spans="1:254" s="192" customFormat="1" ht="27" customHeight="1">
      <c r="A10" s="186"/>
      <c r="B10" s="188" t="s">
        <v>177</v>
      </c>
      <c r="C10" s="189">
        <v>5711014.207735991</v>
      </c>
      <c r="D10" s="189">
        <v>4721699.550000001</v>
      </c>
      <c r="E10" s="189">
        <v>897903.561135991</v>
      </c>
      <c r="F10" s="189">
        <v>249158.4097</v>
      </c>
      <c r="G10" s="189">
        <v>444460.70335377</v>
      </c>
      <c r="H10" s="189">
        <v>204284.44808222097</v>
      </c>
      <c r="I10" s="189">
        <v>5436126.852064271</v>
      </c>
      <c r="J10" s="189">
        <v>4502174.149</v>
      </c>
      <c r="K10" s="189">
        <v>933952.703064272</v>
      </c>
      <c r="L10" s="189">
        <v>228292.6407</v>
      </c>
      <c r="M10" s="189">
        <v>486701.18286199996</v>
      </c>
      <c r="N10" s="189">
        <v>218958.879502272</v>
      </c>
      <c r="O10" s="190">
        <f aca="true" t="shared" si="0" ref="O10:T10">I10/C10</f>
        <v>0.9518671560474558</v>
      </c>
      <c r="P10" s="190">
        <f t="shared" si="0"/>
        <v>0.9535071220277028</v>
      </c>
      <c r="Q10" s="190">
        <f t="shared" si="0"/>
        <v>1.0401481222356141</v>
      </c>
      <c r="R10" s="190">
        <f t="shared" si="0"/>
        <v>0.9162550081086025</v>
      </c>
      <c r="S10" s="190">
        <f t="shared" si="0"/>
        <v>1.0950376021760657</v>
      </c>
      <c r="T10" s="190">
        <f t="shared" si="0"/>
        <v>1.0718333263144184</v>
      </c>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c r="IR10" s="179"/>
      <c r="IS10" s="179"/>
      <c r="IT10" s="191"/>
    </row>
    <row r="11" spans="1:254" s="185" customFormat="1" ht="27" customHeight="1">
      <c r="A11" s="193">
        <v>1</v>
      </c>
      <c r="B11" s="194" t="s">
        <v>328</v>
      </c>
      <c r="C11" s="195">
        <v>534473.315</v>
      </c>
      <c r="D11" s="195">
        <v>485850.35</v>
      </c>
      <c r="E11" s="195">
        <v>48622.965</v>
      </c>
      <c r="F11" s="195">
        <v>0</v>
      </c>
      <c r="G11" s="195">
        <v>43548.965</v>
      </c>
      <c r="H11" s="195">
        <v>5074</v>
      </c>
      <c r="I11" s="195">
        <v>520941.219362</v>
      </c>
      <c r="J11" s="195">
        <v>480845.54000000004</v>
      </c>
      <c r="K11" s="195">
        <v>40095.679361999995</v>
      </c>
      <c r="L11" s="195">
        <v>0</v>
      </c>
      <c r="M11" s="195">
        <v>35021.679362</v>
      </c>
      <c r="N11" s="195">
        <v>5074</v>
      </c>
      <c r="O11" s="196">
        <f aca="true" t="shared" si="1" ref="O11:O22">I11/C11</f>
        <v>0.974681438234199</v>
      </c>
      <c r="P11" s="196">
        <f aca="true" t="shared" si="2" ref="P11:T22">J11/D11</f>
        <v>0.9896988650929243</v>
      </c>
      <c r="Q11" s="196">
        <f t="shared" si="2"/>
        <v>0.8246243182002578</v>
      </c>
      <c r="R11" s="196"/>
      <c r="S11" s="196">
        <f t="shared" si="2"/>
        <v>0.8041908541798871</v>
      </c>
      <c r="T11" s="196">
        <f t="shared" si="2"/>
        <v>1</v>
      </c>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c r="IR11" s="179"/>
      <c r="IS11" s="179"/>
      <c r="IT11" s="179"/>
    </row>
    <row r="12" spans="1:254" s="185" customFormat="1" ht="33" customHeight="1">
      <c r="A12" s="197">
        <v>2</v>
      </c>
      <c r="B12" s="198" t="s">
        <v>329</v>
      </c>
      <c r="C12" s="199">
        <v>525009.0856999999</v>
      </c>
      <c r="D12" s="199">
        <v>464738</v>
      </c>
      <c r="E12" s="199">
        <v>59221.085699999996</v>
      </c>
      <c r="F12" s="199">
        <v>41991.9147</v>
      </c>
      <c r="G12" s="199">
        <v>12729.171</v>
      </c>
      <c r="H12" s="199">
        <v>4500</v>
      </c>
      <c r="I12" s="199">
        <v>456593.28520000004</v>
      </c>
      <c r="J12" s="199">
        <v>397330.61100000003</v>
      </c>
      <c r="K12" s="199">
        <v>59262.6742</v>
      </c>
      <c r="L12" s="199">
        <v>48856.2607</v>
      </c>
      <c r="M12" s="199">
        <v>5906.413500000001</v>
      </c>
      <c r="N12" s="199">
        <v>4500</v>
      </c>
      <c r="O12" s="200">
        <f t="shared" si="1"/>
        <v>0.8696864447426078</v>
      </c>
      <c r="P12" s="200">
        <f t="shared" si="2"/>
        <v>0.8549561494863773</v>
      </c>
      <c r="Q12" s="200">
        <f t="shared" si="2"/>
        <v>1.000702258317429</v>
      </c>
      <c r="R12" s="200">
        <f t="shared" si="2"/>
        <v>1.1634682783350194</v>
      </c>
      <c r="S12" s="200">
        <f t="shared" si="2"/>
        <v>0.4640061399128035</v>
      </c>
      <c r="T12" s="200">
        <f t="shared" si="2"/>
        <v>1</v>
      </c>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c r="IR12" s="179"/>
      <c r="IS12" s="179"/>
      <c r="IT12" s="179"/>
    </row>
    <row r="13" spans="1:254" s="185" customFormat="1" ht="33" customHeight="1">
      <c r="A13" s="197">
        <v>3</v>
      </c>
      <c r="B13" s="198" t="s">
        <v>330</v>
      </c>
      <c r="C13" s="199">
        <v>478327</v>
      </c>
      <c r="D13" s="199">
        <v>333024</v>
      </c>
      <c r="E13" s="199">
        <v>112801</v>
      </c>
      <c r="F13" s="199">
        <v>53000</v>
      </c>
      <c r="G13" s="199">
        <v>57335</v>
      </c>
      <c r="H13" s="199">
        <v>2466</v>
      </c>
      <c r="I13" s="199">
        <v>467386.76</v>
      </c>
      <c r="J13" s="199">
        <v>323340.76</v>
      </c>
      <c r="K13" s="199">
        <v>144046</v>
      </c>
      <c r="L13" s="199">
        <v>53593</v>
      </c>
      <c r="M13" s="199">
        <v>81977</v>
      </c>
      <c r="N13" s="199">
        <v>8476</v>
      </c>
      <c r="O13" s="200">
        <f t="shared" si="1"/>
        <v>0.9771281152851501</v>
      </c>
      <c r="P13" s="200">
        <f t="shared" si="2"/>
        <v>0.9709232968194484</v>
      </c>
      <c r="Q13" s="200">
        <f t="shared" si="2"/>
        <v>1.27699222524623</v>
      </c>
      <c r="R13" s="200">
        <f t="shared" si="2"/>
        <v>1.011188679245283</v>
      </c>
      <c r="S13" s="200">
        <f t="shared" si="2"/>
        <v>1.4297898316909392</v>
      </c>
      <c r="T13" s="200">
        <f t="shared" si="2"/>
        <v>3.4371451743714516</v>
      </c>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c r="IT13" s="179"/>
    </row>
    <row r="14" spans="1:254" s="185" customFormat="1" ht="33.75" customHeight="1">
      <c r="A14" s="197">
        <v>4</v>
      </c>
      <c r="B14" s="198" t="s">
        <v>331</v>
      </c>
      <c r="C14" s="199">
        <v>576204.9780359911</v>
      </c>
      <c r="D14" s="199">
        <v>472612.5</v>
      </c>
      <c r="E14" s="199">
        <v>94185.078035991</v>
      </c>
      <c r="F14" s="199">
        <v>34953.770000000004</v>
      </c>
      <c r="G14" s="199">
        <v>59181.25595377</v>
      </c>
      <c r="H14" s="199">
        <v>50.052082221</v>
      </c>
      <c r="I14" s="199">
        <v>507218.205502272</v>
      </c>
      <c r="J14" s="199">
        <v>407159.85000000003</v>
      </c>
      <c r="K14" s="199">
        <v>100058.35550227198</v>
      </c>
      <c r="L14" s="199">
        <v>884</v>
      </c>
      <c r="M14" s="199">
        <v>99124.272</v>
      </c>
      <c r="N14" s="199">
        <v>50.083502272000004</v>
      </c>
      <c r="O14" s="200">
        <f t="shared" si="1"/>
        <v>0.8802739039692746</v>
      </c>
      <c r="P14" s="200">
        <f t="shared" si="2"/>
        <v>0.861508847099897</v>
      </c>
      <c r="Q14" s="200">
        <f t="shared" si="2"/>
        <v>1.062358895790654</v>
      </c>
      <c r="R14" s="200">
        <f t="shared" si="2"/>
        <v>0.02529054805819229</v>
      </c>
      <c r="S14" s="200">
        <f t="shared" si="2"/>
        <v>1.6749268058358184</v>
      </c>
      <c r="T14" s="200">
        <f t="shared" si="2"/>
        <v>1.0006277471307041</v>
      </c>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c r="IT14" s="179"/>
    </row>
    <row r="15" spans="1:254" s="185" customFormat="1" ht="31.5" customHeight="1">
      <c r="A15" s="197">
        <v>5</v>
      </c>
      <c r="B15" s="198" t="s">
        <v>332</v>
      </c>
      <c r="C15" s="199">
        <v>380825.4194</v>
      </c>
      <c r="D15" s="199">
        <v>335282</v>
      </c>
      <c r="E15" s="199">
        <v>41037.8264</v>
      </c>
      <c r="F15" s="199">
        <v>0</v>
      </c>
      <c r="G15" s="199">
        <v>41037.8264</v>
      </c>
      <c r="H15" s="199">
        <v>0</v>
      </c>
      <c r="I15" s="199">
        <v>372231.7604</v>
      </c>
      <c r="J15" s="199">
        <v>326926.172</v>
      </c>
      <c r="K15" s="199">
        <v>45305.5884</v>
      </c>
      <c r="L15" s="199">
        <v>1100</v>
      </c>
      <c r="M15" s="199">
        <v>44205.5884</v>
      </c>
      <c r="N15" s="199">
        <v>0</v>
      </c>
      <c r="O15" s="200">
        <f t="shared" si="1"/>
        <v>0.9774341245037175</v>
      </c>
      <c r="P15" s="200">
        <f t="shared" si="2"/>
        <v>0.9750782087914055</v>
      </c>
      <c r="Q15" s="200">
        <f t="shared" si="2"/>
        <v>1.1039958100704867</v>
      </c>
      <c r="R15" s="200"/>
      <c r="S15" s="200">
        <f t="shared" si="2"/>
        <v>1.0771912715143217</v>
      </c>
      <c r="T15" s="200"/>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c r="IT15" s="179"/>
    </row>
    <row r="16" spans="1:254" s="185" customFormat="1" ht="27" customHeight="1">
      <c r="A16" s="197">
        <v>6</v>
      </c>
      <c r="B16" s="198" t="s">
        <v>333</v>
      </c>
      <c r="C16" s="199">
        <v>495270.0999999999</v>
      </c>
      <c r="D16" s="199">
        <v>414393.7</v>
      </c>
      <c r="E16" s="199">
        <v>76936.12</v>
      </c>
      <c r="F16" s="199">
        <v>19311.048</v>
      </c>
      <c r="G16" s="199">
        <v>12619.072000000002</v>
      </c>
      <c r="H16" s="199">
        <v>45006</v>
      </c>
      <c r="I16" s="199">
        <v>484406.80460000003</v>
      </c>
      <c r="J16" s="199">
        <v>405026.35000000003</v>
      </c>
      <c r="K16" s="199">
        <v>79380.4546</v>
      </c>
      <c r="L16" s="199">
        <v>19427.442</v>
      </c>
      <c r="M16" s="199">
        <v>14947.012599999995</v>
      </c>
      <c r="N16" s="199">
        <v>45006</v>
      </c>
      <c r="O16" s="200">
        <f t="shared" si="1"/>
        <v>0.9780659171631805</v>
      </c>
      <c r="P16" s="200">
        <f t="shared" si="2"/>
        <v>0.977395047270265</v>
      </c>
      <c r="Q16" s="200">
        <f t="shared" si="2"/>
        <v>1.031770962715562</v>
      </c>
      <c r="R16" s="200">
        <f t="shared" si="2"/>
        <v>1.006027326947766</v>
      </c>
      <c r="S16" s="200">
        <f t="shared" si="2"/>
        <v>1.1844779552727802</v>
      </c>
      <c r="T16" s="200">
        <f t="shared" si="2"/>
        <v>1</v>
      </c>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c r="IR16" s="179"/>
      <c r="IS16" s="179"/>
      <c r="IT16" s="179"/>
    </row>
    <row r="17" spans="1:254" s="185" customFormat="1" ht="27" customHeight="1">
      <c r="A17" s="197">
        <v>7</v>
      </c>
      <c r="B17" s="198" t="s">
        <v>334</v>
      </c>
      <c r="C17" s="199">
        <v>333317.011</v>
      </c>
      <c r="D17" s="199">
        <v>291636.5</v>
      </c>
      <c r="E17" s="199">
        <v>38353.511</v>
      </c>
      <c r="F17" s="199">
        <v>10591.677</v>
      </c>
      <c r="G17" s="199">
        <v>15231.834</v>
      </c>
      <c r="H17" s="199">
        <v>12530</v>
      </c>
      <c r="I17" s="199">
        <v>322851.442</v>
      </c>
      <c r="J17" s="199">
        <v>283418.6</v>
      </c>
      <c r="K17" s="199">
        <v>39432.842000000004</v>
      </c>
      <c r="L17" s="199">
        <v>14296.938</v>
      </c>
      <c r="M17" s="199">
        <v>12605.904</v>
      </c>
      <c r="N17" s="199">
        <v>12530</v>
      </c>
      <c r="O17" s="200">
        <f t="shared" si="1"/>
        <v>0.9686017555221627</v>
      </c>
      <c r="P17" s="200">
        <f t="shared" si="2"/>
        <v>0.971821428387736</v>
      </c>
      <c r="Q17" s="200">
        <f t="shared" si="2"/>
        <v>1.0281416478402723</v>
      </c>
      <c r="R17" s="200">
        <f t="shared" si="2"/>
        <v>1.3498276052035953</v>
      </c>
      <c r="S17" s="200">
        <f t="shared" si="2"/>
        <v>0.8276025066974864</v>
      </c>
      <c r="T17" s="200">
        <f t="shared" si="2"/>
        <v>1</v>
      </c>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row>
    <row r="18" spans="1:254" s="185" customFormat="1" ht="27" customHeight="1">
      <c r="A18" s="197">
        <v>8</v>
      </c>
      <c r="B18" s="198" t="s">
        <v>335</v>
      </c>
      <c r="C18" s="199">
        <v>364503.7426</v>
      </c>
      <c r="D18" s="199">
        <v>317699.5</v>
      </c>
      <c r="E18" s="199">
        <v>39381.708</v>
      </c>
      <c r="F18" s="199">
        <v>60</v>
      </c>
      <c r="G18" s="199">
        <v>32321.708</v>
      </c>
      <c r="H18" s="199">
        <v>7000</v>
      </c>
      <c r="I18" s="199">
        <v>339716.428</v>
      </c>
      <c r="J18" s="199">
        <v>305409.58999999997</v>
      </c>
      <c r="K18" s="199">
        <v>34306.838</v>
      </c>
      <c r="L18" s="199">
        <v>1718</v>
      </c>
      <c r="M18" s="199">
        <v>25570.838</v>
      </c>
      <c r="N18" s="199">
        <v>7018</v>
      </c>
      <c r="O18" s="200">
        <f t="shared" si="1"/>
        <v>0.9319970916534562</v>
      </c>
      <c r="P18" s="200">
        <f t="shared" si="2"/>
        <v>0.9613159290461583</v>
      </c>
      <c r="Q18" s="200">
        <f t="shared" si="2"/>
        <v>0.8711363661525297</v>
      </c>
      <c r="R18" s="200"/>
      <c r="S18" s="200">
        <f t="shared" si="2"/>
        <v>0.7911351095678484</v>
      </c>
      <c r="T18" s="200">
        <f t="shared" si="2"/>
        <v>1.0025714285714287</v>
      </c>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c r="IR18" s="179"/>
      <c r="IS18" s="179"/>
      <c r="IT18" s="179"/>
    </row>
    <row r="19" spans="1:254" s="185" customFormat="1" ht="27" customHeight="1">
      <c r="A19" s="197">
        <v>9</v>
      </c>
      <c r="B19" s="198" t="s">
        <v>336</v>
      </c>
      <c r="C19" s="199">
        <v>601776.744</v>
      </c>
      <c r="D19" s="199">
        <v>436667</v>
      </c>
      <c r="E19" s="199">
        <v>152390.744</v>
      </c>
      <c r="F19" s="199">
        <v>7562</v>
      </c>
      <c r="G19" s="199">
        <v>95186.74400000002</v>
      </c>
      <c r="H19" s="199">
        <v>49642</v>
      </c>
      <c r="I19" s="199">
        <v>590219.538</v>
      </c>
      <c r="J19" s="199">
        <v>426036.29099999997</v>
      </c>
      <c r="K19" s="199">
        <v>164183.247</v>
      </c>
      <c r="L19" s="199">
        <v>2300</v>
      </c>
      <c r="M19" s="199">
        <v>104679.247</v>
      </c>
      <c r="N19" s="199">
        <v>57204</v>
      </c>
      <c r="O19" s="200">
        <f t="shared" si="1"/>
        <v>0.9807948610257361</v>
      </c>
      <c r="P19" s="200">
        <f t="shared" si="2"/>
        <v>0.9756548834695545</v>
      </c>
      <c r="Q19" s="200">
        <f t="shared" si="2"/>
        <v>1.0773833284782703</v>
      </c>
      <c r="R19" s="200">
        <f t="shared" si="2"/>
        <v>0.3041523406506215</v>
      </c>
      <c r="S19" s="200">
        <f t="shared" si="2"/>
        <v>1.0997250520513653</v>
      </c>
      <c r="T19" s="200">
        <f t="shared" si="2"/>
        <v>1.1523306877241046</v>
      </c>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row>
    <row r="20" spans="1:254" s="185" customFormat="1" ht="27" customHeight="1">
      <c r="A20" s="197">
        <v>10</v>
      </c>
      <c r="B20" s="198" t="s">
        <v>337</v>
      </c>
      <c r="C20" s="199">
        <v>454976.425</v>
      </c>
      <c r="D20" s="199">
        <v>393477</v>
      </c>
      <c r="E20" s="199">
        <v>49096.076</v>
      </c>
      <c r="F20" s="199">
        <v>21188</v>
      </c>
      <c r="G20" s="199">
        <v>27770.075999999997</v>
      </c>
      <c r="H20" s="199">
        <v>138</v>
      </c>
      <c r="I20" s="199">
        <v>442962.92699999997</v>
      </c>
      <c r="J20" s="199">
        <v>392358</v>
      </c>
      <c r="K20" s="199">
        <v>50604.926999999996</v>
      </c>
      <c r="L20" s="199">
        <v>10000</v>
      </c>
      <c r="M20" s="199">
        <v>37778.926999999996</v>
      </c>
      <c r="N20" s="199">
        <v>2826</v>
      </c>
      <c r="O20" s="200">
        <f t="shared" si="1"/>
        <v>0.9735953395827047</v>
      </c>
      <c r="P20" s="200">
        <f t="shared" si="2"/>
        <v>0.9971561234837106</v>
      </c>
      <c r="Q20" s="200">
        <f t="shared" si="2"/>
        <v>1.0307326190386374</v>
      </c>
      <c r="R20" s="200">
        <f t="shared" si="2"/>
        <v>0.4719652633566169</v>
      </c>
      <c r="S20" s="200">
        <f t="shared" si="2"/>
        <v>1.3604185670935867</v>
      </c>
      <c r="T20" s="200">
        <f t="shared" si="2"/>
        <v>20.47826086956522</v>
      </c>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c r="IR20" s="179"/>
      <c r="IS20" s="179"/>
      <c r="IT20" s="179"/>
    </row>
    <row r="21" spans="1:254" s="185" customFormat="1" ht="36" customHeight="1">
      <c r="A21" s="197">
        <v>11</v>
      </c>
      <c r="B21" s="198" t="s">
        <v>338</v>
      </c>
      <c r="C21" s="199">
        <v>555433.387</v>
      </c>
      <c r="D21" s="199">
        <v>429301</v>
      </c>
      <c r="E21" s="199">
        <v>124708.44699999999</v>
      </c>
      <c r="F21" s="199">
        <v>45000</v>
      </c>
      <c r="G21" s="199">
        <v>18928.051</v>
      </c>
      <c r="H21" s="199">
        <v>60780.39599999999</v>
      </c>
      <c r="I21" s="199">
        <v>538631.102</v>
      </c>
      <c r="J21" s="199">
        <v>418699.005</v>
      </c>
      <c r="K21" s="199">
        <v>119932.097</v>
      </c>
      <c r="L21" s="199">
        <v>45000</v>
      </c>
      <c r="M21" s="199">
        <v>15755.301</v>
      </c>
      <c r="N21" s="199">
        <v>59176.796</v>
      </c>
      <c r="O21" s="200">
        <f t="shared" si="1"/>
        <v>0.9697492347538698</v>
      </c>
      <c r="P21" s="200">
        <f t="shared" si="2"/>
        <v>0.9753040524014619</v>
      </c>
      <c r="Q21" s="200">
        <f t="shared" si="2"/>
        <v>0.9616998678525762</v>
      </c>
      <c r="R21" s="200">
        <f t="shared" si="2"/>
        <v>1</v>
      </c>
      <c r="S21" s="200">
        <f t="shared" si="2"/>
        <v>0.8323784102230071</v>
      </c>
      <c r="T21" s="200">
        <f t="shared" si="2"/>
        <v>0.9736164930547674</v>
      </c>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c r="IR21" s="179"/>
      <c r="IS21" s="179"/>
      <c r="IT21" s="179"/>
    </row>
    <row r="22" spans="1:254" s="187" customFormat="1" ht="36.75" customHeight="1">
      <c r="A22" s="201">
        <v>12</v>
      </c>
      <c r="B22" s="202" t="s">
        <v>339</v>
      </c>
      <c r="C22" s="203">
        <v>410897</v>
      </c>
      <c r="D22" s="203">
        <v>347018</v>
      </c>
      <c r="E22" s="203">
        <v>61169</v>
      </c>
      <c r="F22" s="203">
        <v>15500</v>
      </c>
      <c r="G22" s="203">
        <v>28571</v>
      </c>
      <c r="H22" s="203">
        <v>17098</v>
      </c>
      <c r="I22" s="203">
        <v>392967.37999999995</v>
      </c>
      <c r="J22" s="203">
        <v>335623.38</v>
      </c>
      <c r="K22" s="203">
        <v>57344</v>
      </c>
      <c r="L22" s="203">
        <v>31117</v>
      </c>
      <c r="M22" s="203">
        <v>9129</v>
      </c>
      <c r="N22" s="203">
        <v>17098</v>
      </c>
      <c r="O22" s="204">
        <f t="shared" si="1"/>
        <v>0.9563646850670605</v>
      </c>
      <c r="P22" s="204">
        <f t="shared" si="2"/>
        <v>0.9671641816850999</v>
      </c>
      <c r="Q22" s="204">
        <f t="shared" si="2"/>
        <v>0.9374683254589743</v>
      </c>
      <c r="R22" s="204">
        <f t="shared" si="2"/>
        <v>2.007548387096774</v>
      </c>
      <c r="S22" s="204">
        <f t="shared" si="2"/>
        <v>0.31951979279689197</v>
      </c>
      <c r="T22" s="204">
        <f t="shared" si="2"/>
        <v>1</v>
      </c>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c r="IR22" s="179"/>
      <c r="IS22" s="179"/>
      <c r="IT22" s="177"/>
    </row>
    <row r="25" spans="3:20" ht="12">
      <c r="C25" s="205"/>
      <c r="D25" s="205"/>
      <c r="E25" s="205"/>
      <c r="F25" s="205"/>
      <c r="G25" s="205"/>
      <c r="H25" s="205"/>
      <c r="I25" s="205"/>
      <c r="J25" s="205"/>
      <c r="K25" s="205"/>
      <c r="L25" s="205"/>
      <c r="M25" s="205"/>
      <c r="N25" s="205"/>
      <c r="O25" s="205"/>
      <c r="P25" s="205"/>
      <c r="Q25" s="205"/>
      <c r="R25" s="205"/>
      <c r="S25" s="205"/>
      <c r="T25" s="205"/>
    </row>
  </sheetData>
  <sheetProtection/>
  <mergeCells count="29">
    <mergeCell ref="Q7:Q8"/>
    <mergeCell ref="R7:R8"/>
    <mergeCell ref="S7:S8"/>
    <mergeCell ref="T7:T8"/>
    <mergeCell ref="P6:P8"/>
    <mergeCell ref="Q6:T6"/>
    <mergeCell ref="J6:J8"/>
    <mergeCell ref="K6:N6"/>
    <mergeCell ref="E7:E8"/>
    <mergeCell ref="F7:F8"/>
    <mergeCell ref="G7:G8"/>
    <mergeCell ref="H7:H8"/>
    <mergeCell ref="K7:K8"/>
    <mergeCell ref="O6:O8"/>
    <mergeCell ref="Q1:T1"/>
    <mergeCell ref="A2:T2"/>
    <mergeCell ref="A3:T3"/>
    <mergeCell ref="A5:A8"/>
    <mergeCell ref="B5:B8"/>
    <mergeCell ref="C5:H5"/>
    <mergeCell ref="I5:N5"/>
    <mergeCell ref="O5:T5"/>
    <mergeCell ref="C6:C8"/>
    <mergeCell ref="L7:L8"/>
    <mergeCell ref="M7:M8"/>
    <mergeCell ref="N7:N8"/>
    <mergeCell ref="D6:D8"/>
    <mergeCell ref="E6:H6"/>
    <mergeCell ref="I6:I8"/>
  </mergeCells>
  <printOptions/>
  <pageMargins left="0.1" right="0.1" top="0.1" bottom="0.1" header="0.05" footer="0.05"/>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1:S86"/>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4" sqref="A4"/>
    </sheetView>
  </sheetViews>
  <sheetFormatPr defaultColWidth="8.25390625" defaultRowHeight="15.75"/>
  <cols>
    <col min="1" max="1" width="3.625" style="206" customWidth="1"/>
    <col min="2" max="2" width="16.00390625" style="207" customWidth="1"/>
    <col min="3" max="3" width="8.625" style="208" customWidth="1"/>
    <col min="4" max="4" width="7.75390625" style="209" customWidth="1"/>
    <col min="5" max="5" width="8.625" style="209" customWidth="1"/>
    <col min="6" max="8" width="8.75390625" style="209" customWidth="1"/>
    <col min="9" max="9" width="9.50390625" style="209" customWidth="1"/>
    <col min="10" max="10" width="8.625" style="209" customWidth="1"/>
    <col min="11" max="11" width="7.625" style="209" customWidth="1"/>
    <col min="12" max="12" width="4.875" style="209" customWidth="1"/>
    <col min="13" max="13" width="9.25390625" style="209" customWidth="1"/>
    <col min="14" max="14" width="10.125" style="209" customWidth="1"/>
    <col min="15" max="15" width="5.25390625" style="209" customWidth="1"/>
    <col min="16" max="16" width="6.75390625" style="209" customWidth="1"/>
    <col min="17" max="17" width="7.25390625" style="209" customWidth="1"/>
    <col min="18" max="18" width="7.75390625" style="209" customWidth="1"/>
    <col min="19" max="16384" width="8.25390625" style="209" customWidth="1"/>
  </cols>
  <sheetData>
    <row r="1" spans="14:19" ht="16.5">
      <c r="N1" s="338" t="s">
        <v>340</v>
      </c>
      <c r="O1" s="338"/>
      <c r="P1" s="338"/>
      <c r="Q1" s="338"/>
      <c r="R1" s="338"/>
      <c r="S1" s="278"/>
    </row>
    <row r="2" spans="1:18" ht="36.75" customHeight="1">
      <c r="A2" s="339" t="s">
        <v>341</v>
      </c>
      <c r="B2" s="340"/>
      <c r="C2" s="340"/>
      <c r="D2" s="340"/>
      <c r="E2" s="340"/>
      <c r="F2" s="340"/>
      <c r="G2" s="340"/>
      <c r="H2" s="340"/>
      <c r="I2" s="340"/>
      <c r="J2" s="340"/>
      <c r="K2" s="340"/>
      <c r="L2" s="340"/>
      <c r="M2" s="340"/>
      <c r="N2" s="340"/>
      <c r="O2" s="340"/>
      <c r="P2" s="340"/>
      <c r="Q2" s="340"/>
      <c r="R2" s="340"/>
    </row>
    <row r="3" spans="1:18" ht="16.5">
      <c r="A3" s="341" t="str">
        <f>'CK62'!A3:E3</f>
        <v>(Kèm theo Công văn số 4330 /STC-QLNS ngày 27/12/2021 của Sở Tài chính Hải Dương)</v>
      </c>
      <c r="B3" s="341"/>
      <c r="C3" s="341"/>
      <c r="D3" s="341"/>
      <c r="E3" s="341"/>
      <c r="F3" s="341"/>
      <c r="G3" s="341"/>
      <c r="H3" s="341"/>
      <c r="I3" s="341"/>
      <c r="J3" s="341"/>
      <c r="K3" s="341"/>
      <c r="L3" s="341"/>
      <c r="M3" s="341"/>
      <c r="N3" s="341"/>
      <c r="O3" s="341"/>
      <c r="P3" s="341"/>
      <c r="Q3" s="341"/>
      <c r="R3" s="341"/>
    </row>
    <row r="4" spans="2:18" ht="17.25" customHeight="1">
      <c r="B4" s="279"/>
      <c r="C4" s="280"/>
      <c r="D4" s="280"/>
      <c r="E4" s="280"/>
      <c r="F4" s="280"/>
      <c r="G4" s="280"/>
      <c r="H4" s="280"/>
      <c r="I4" s="280"/>
      <c r="J4" s="280"/>
      <c r="K4" s="280"/>
      <c r="L4" s="280"/>
      <c r="M4" s="280"/>
      <c r="N4" s="280"/>
      <c r="O4" s="280"/>
      <c r="P4" s="280"/>
      <c r="Q4" s="281" t="s">
        <v>172</v>
      </c>
      <c r="R4" s="280"/>
    </row>
    <row r="5" spans="1:18" s="210" customFormat="1" ht="18" customHeight="1">
      <c r="A5" s="342" t="s">
        <v>3</v>
      </c>
      <c r="B5" s="342" t="s">
        <v>4</v>
      </c>
      <c r="C5" s="342" t="s">
        <v>5</v>
      </c>
      <c r="D5" s="342"/>
      <c r="E5" s="342"/>
      <c r="F5" s="342" t="s">
        <v>6</v>
      </c>
      <c r="G5" s="342"/>
      <c r="H5" s="342"/>
      <c r="I5" s="342"/>
      <c r="J5" s="342"/>
      <c r="K5" s="342"/>
      <c r="L5" s="342"/>
      <c r="M5" s="342"/>
      <c r="N5" s="342"/>
      <c r="O5" s="342"/>
      <c r="P5" s="342" t="s">
        <v>7</v>
      </c>
      <c r="Q5" s="342"/>
      <c r="R5" s="342"/>
    </row>
    <row r="6" spans="1:18" s="210" customFormat="1" ht="18.75" customHeight="1">
      <c r="A6" s="342"/>
      <c r="B6" s="342"/>
      <c r="C6" s="342" t="s">
        <v>312</v>
      </c>
      <c r="D6" s="342" t="s">
        <v>342</v>
      </c>
      <c r="E6" s="342"/>
      <c r="F6" s="342" t="s">
        <v>312</v>
      </c>
      <c r="G6" s="342" t="s">
        <v>342</v>
      </c>
      <c r="H6" s="342"/>
      <c r="I6" s="342" t="s">
        <v>343</v>
      </c>
      <c r="J6" s="342"/>
      <c r="K6" s="342"/>
      <c r="L6" s="342"/>
      <c r="M6" s="342"/>
      <c r="N6" s="342"/>
      <c r="O6" s="342"/>
      <c r="P6" s="342" t="s">
        <v>312</v>
      </c>
      <c r="Q6" s="342" t="s">
        <v>342</v>
      </c>
      <c r="R6" s="342"/>
    </row>
    <row r="7" spans="1:18" s="211" customFormat="1" ht="24.75" customHeight="1">
      <c r="A7" s="342"/>
      <c r="B7" s="342"/>
      <c r="C7" s="342"/>
      <c r="D7" s="343" t="s">
        <v>344</v>
      </c>
      <c r="E7" s="343" t="s">
        <v>345</v>
      </c>
      <c r="F7" s="342"/>
      <c r="G7" s="343" t="s">
        <v>344</v>
      </c>
      <c r="H7" s="343" t="s">
        <v>345</v>
      </c>
      <c r="I7" s="342" t="s">
        <v>312</v>
      </c>
      <c r="J7" s="343" t="s">
        <v>344</v>
      </c>
      <c r="K7" s="343"/>
      <c r="L7" s="343"/>
      <c r="M7" s="343" t="s">
        <v>345</v>
      </c>
      <c r="N7" s="343"/>
      <c r="O7" s="343"/>
      <c r="P7" s="342"/>
      <c r="Q7" s="343" t="s">
        <v>344</v>
      </c>
      <c r="R7" s="343" t="s">
        <v>345</v>
      </c>
    </row>
    <row r="8" spans="1:18" s="211" customFormat="1" ht="38.25">
      <c r="A8" s="342"/>
      <c r="B8" s="342"/>
      <c r="C8" s="342"/>
      <c r="D8" s="343"/>
      <c r="E8" s="343"/>
      <c r="F8" s="342"/>
      <c r="G8" s="343"/>
      <c r="H8" s="343"/>
      <c r="I8" s="342"/>
      <c r="J8" s="282" t="s">
        <v>312</v>
      </c>
      <c r="K8" s="282" t="s">
        <v>346</v>
      </c>
      <c r="L8" s="282" t="s">
        <v>347</v>
      </c>
      <c r="M8" s="282" t="s">
        <v>312</v>
      </c>
      <c r="N8" s="282" t="s">
        <v>346</v>
      </c>
      <c r="O8" s="282" t="s">
        <v>347</v>
      </c>
      <c r="P8" s="342"/>
      <c r="Q8" s="343"/>
      <c r="R8" s="343"/>
    </row>
    <row r="9" spans="1:18" s="210" customFormat="1" ht="14.25" customHeight="1">
      <c r="A9" s="282" t="s">
        <v>8</v>
      </c>
      <c r="B9" s="282" t="s">
        <v>9</v>
      </c>
      <c r="C9" s="282">
        <v>1</v>
      </c>
      <c r="D9" s="282">
        <v>2</v>
      </c>
      <c r="E9" s="282">
        <v>3</v>
      </c>
      <c r="F9" s="282" t="s">
        <v>348</v>
      </c>
      <c r="G9" s="282">
        <v>6</v>
      </c>
      <c r="H9" s="282">
        <v>7</v>
      </c>
      <c r="I9" s="282" t="s">
        <v>349</v>
      </c>
      <c r="J9" s="282">
        <v>10</v>
      </c>
      <c r="K9" s="282">
        <v>11</v>
      </c>
      <c r="L9" s="282">
        <v>12</v>
      </c>
      <c r="M9" s="282">
        <v>13</v>
      </c>
      <c r="N9" s="282">
        <v>14</v>
      </c>
      <c r="O9" s="282">
        <v>15</v>
      </c>
      <c r="P9" s="282" t="s">
        <v>350</v>
      </c>
      <c r="Q9" s="282" t="s">
        <v>351</v>
      </c>
      <c r="R9" s="282" t="s">
        <v>352</v>
      </c>
    </row>
    <row r="10" spans="1:18" s="212" customFormat="1" ht="17.25" customHeight="1">
      <c r="A10" s="283"/>
      <c r="B10" s="284" t="s">
        <v>177</v>
      </c>
      <c r="C10" s="285">
        <f>C11+C19</f>
        <v>2301214</v>
      </c>
      <c r="D10" s="285">
        <f aca="true" t="shared" si="0" ref="D10:O10">D11+D19</f>
        <v>239410</v>
      </c>
      <c r="E10" s="285">
        <f t="shared" si="0"/>
        <v>2061804</v>
      </c>
      <c r="F10" s="285">
        <f t="shared" si="0"/>
        <v>1939210.775148</v>
      </c>
      <c r="G10" s="285">
        <f t="shared" si="0"/>
        <v>197830</v>
      </c>
      <c r="H10" s="285">
        <f t="shared" si="0"/>
        <v>1754316.732848</v>
      </c>
      <c r="I10" s="285">
        <f t="shared" si="0"/>
        <v>1952146.732848</v>
      </c>
      <c r="J10" s="285">
        <f t="shared" si="0"/>
        <v>197830</v>
      </c>
      <c r="K10" s="285">
        <f t="shared" si="0"/>
        <v>197830</v>
      </c>
      <c r="L10" s="285">
        <f t="shared" si="0"/>
        <v>0</v>
      </c>
      <c r="M10" s="285">
        <f t="shared" si="0"/>
        <v>1754316.732848</v>
      </c>
      <c r="N10" s="285">
        <f t="shared" si="0"/>
        <v>1754316.732848</v>
      </c>
      <c r="O10" s="285">
        <f t="shared" si="0"/>
        <v>0</v>
      </c>
      <c r="P10" s="286">
        <f>F10/C10</f>
        <v>0.842690325692439</v>
      </c>
      <c r="Q10" s="286">
        <f>G10/D10</f>
        <v>0.8263230441502026</v>
      </c>
      <c r="R10" s="286">
        <f>H10/E10</f>
        <v>0.850864938106629</v>
      </c>
    </row>
    <row r="11" spans="1:18" s="212" customFormat="1" ht="12.75">
      <c r="A11" s="287" t="s">
        <v>28</v>
      </c>
      <c r="B11" s="288" t="s">
        <v>353</v>
      </c>
      <c r="C11" s="289">
        <f>SUM(C12:C18)</f>
        <v>61102</v>
      </c>
      <c r="D11" s="289">
        <f aca="true" t="shared" si="1" ref="D11:O11">SUM(D12:D18)</f>
        <v>37798</v>
      </c>
      <c r="E11" s="289">
        <f t="shared" si="1"/>
        <v>23304</v>
      </c>
      <c r="F11" s="289">
        <f t="shared" si="1"/>
        <v>7880.775148000001</v>
      </c>
      <c r="G11" s="289">
        <f t="shared" si="1"/>
        <v>5000</v>
      </c>
      <c r="H11" s="289">
        <f t="shared" si="1"/>
        <v>15816.732848</v>
      </c>
      <c r="I11" s="289">
        <f t="shared" si="1"/>
        <v>20816.732848</v>
      </c>
      <c r="J11" s="289">
        <f t="shared" si="1"/>
        <v>5000</v>
      </c>
      <c r="K11" s="289">
        <f t="shared" si="1"/>
        <v>5000</v>
      </c>
      <c r="L11" s="289">
        <f t="shared" si="1"/>
        <v>0</v>
      </c>
      <c r="M11" s="289">
        <f t="shared" si="1"/>
        <v>15816.732848</v>
      </c>
      <c r="N11" s="289">
        <f t="shared" si="1"/>
        <v>15816.732848</v>
      </c>
      <c r="O11" s="289">
        <f t="shared" si="1"/>
        <v>0</v>
      </c>
      <c r="P11" s="290">
        <f aca="true" t="shared" si="2" ref="P11:Q28">F11/C11</f>
        <v>0.12897736813852248</v>
      </c>
      <c r="Q11" s="290"/>
      <c r="R11" s="290">
        <f aca="true" t="shared" si="3" ref="R11:R31">H11/E11</f>
        <v>0.6787132186749055</v>
      </c>
    </row>
    <row r="12" spans="1:18" s="212" customFormat="1" ht="24">
      <c r="A12" s="291">
        <v>1</v>
      </c>
      <c r="B12" s="213" t="s">
        <v>354</v>
      </c>
      <c r="C12" s="292">
        <f>D12+E12</f>
        <v>2730</v>
      </c>
      <c r="D12" s="292"/>
      <c r="E12" s="292">
        <v>2730</v>
      </c>
      <c r="F12" s="292">
        <f aca="true" t="shared" si="4" ref="F12:F31">G12+H12</f>
        <v>1807.675148</v>
      </c>
      <c r="G12" s="292">
        <f>J12</f>
        <v>0</v>
      </c>
      <c r="H12" s="292">
        <f>M12</f>
        <v>1807.675148</v>
      </c>
      <c r="I12" s="292">
        <f aca="true" t="shared" si="5" ref="I12:I31">J12+M12</f>
        <v>1807.675148</v>
      </c>
      <c r="J12" s="292">
        <f>K12+L12</f>
        <v>0</v>
      </c>
      <c r="K12" s="292"/>
      <c r="L12" s="292"/>
      <c r="M12" s="292">
        <f>N12+O12</f>
        <v>1807.675148</v>
      </c>
      <c r="N12" s="292">
        <v>1807.675148</v>
      </c>
      <c r="O12" s="292"/>
      <c r="P12" s="293">
        <f t="shared" si="2"/>
        <v>0.6621520688644689</v>
      </c>
      <c r="Q12" s="293"/>
      <c r="R12" s="293">
        <f t="shared" si="3"/>
        <v>0.6621520688644689</v>
      </c>
    </row>
    <row r="13" spans="1:18" s="212" customFormat="1" ht="12.75">
      <c r="A13" s="291">
        <f>A12+1</f>
        <v>2</v>
      </c>
      <c r="B13" s="213" t="s">
        <v>355</v>
      </c>
      <c r="C13" s="292">
        <f aca="true" t="shared" si="6" ref="C13:C31">D13+E13</f>
        <v>43096</v>
      </c>
      <c r="D13" s="292">
        <v>28876</v>
      </c>
      <c r="E13" s="292">
        <v>14220</v>
      </c>
      <c r="F13" s="292"/>
      <c r="G13" s="292"/>
      <c r="H13" s="292">
        <f>M13</f>
        <v>8035.9577</v>
      </c>
      <c r="I13" s="292">
        <f t="shared" si="5"/>
        <v>8035.9577</v>
      </c>
      <c r="J13" s="292"/>
      <c r="K13" s="292"/>
      <c r="L13" s="292"/>
      <c r="M13" s="292">
        <f>N13+O13</f>
        <v>8035.9577</v>
      </c>
      <c r="N13" s="292">
        <v>8035.9577</v>
      </c>
      <c r="O13" s="292"/>
      <c r="P13" s="293"/>
      <c r="Q13" s="293"/>
      <c r="R13" s="293"/>
    </row>
    <row r="14" spans="1:18" s="212" customFormat="1" ht="12.75">
      <c r="A14" s="291">
        <f>A13+1</f>
        <v>3</v>
      </c>
      <c r="B14" s="213" t="s">
        <v>356</v>
      </c>
      <c r="C14" s="292">
        <f t="shared" si="6"/>
        <v>5000</v>
      </c>
      <c r="D14" s="292"/>
      <c r="E14" s="292">
        <v>5000</v>
      </c>
      <c r="F14" s="292"/>
      <c r="G14" s="292"/>
      <c r="H14" s="292">
        <f>M14</f>
        <v>4700</v>
      </c>
      <c r="I14" s="292">
        <f t="shared" si="5"/>
        <v>4700</v>
      </c>
      <c r="J14" s="292"/>
      <c r="K14" s="292"/>
      <c r="L14" s="292"/>
      <c r="M14" s="292">
        <f>N14+O14</f>
        <v>4700</v>
      </c>
      <c r="N14" s="292">
        <v>4700</v>
      </c>
      <c r="O14" s="292"/>
      <c r="P14" s="293"/>
      <c r="Q14" s="293"/>
      <c r="R14" s="293"/>
    </row>
    <row r="15" spans="1:18" s="212" customFormat="1" ht="12.75">
      <c r="A15" s="291">
        <f>A14+1</f>
        <v>4</v>
      </c>
      <c r="B15" s="213" t="s">
        <v>357</v>
      </c>
      <c r="C15" s="292">
        <f t="shared" si="6"/>
        <v>4122</v>
      </c>
      <c r="D15" s="292">
        <v>3922</v>
      </c>
      <c r="E15" s="292">
        <v>200</v>
      </c>
      <c r="F15" s="292"/>
      <c r="G15" s="292"/>
      <c r="H15" s="292">
        <f>M15</f>
        <v>200</v>
      </c>
      <c r="I15" s="292">
        <f t="shared" si="5"/>
        <v>200</v>
      </c>
      <c r="J15" s="292"/>
      <c r="K15" s="292"/>
      <c r="L15" s="292"/>
      <c r="M15" s="292">
        <f>N15+O15</f>
        <v>200</v>
      </c>
      <c r="N15" s="292">
        <v>200</v>
      </c>
      <c r="O15" s="292"/>
      <c r="P15" s="293"/>
      <c r="Q15" s="293"/>
      <c r="R15" s="293"/>
    </row>
    <row r="16" spans="1:18" s="210" customFormat="1" ht="12.75">
      <c r="A16" s="291">
        <f>A15+1</f>
        <v>5</v>
      </c>
      <c r="B16" s="213" t="s">
        <v>358</v>
      </c>
      <c r="C16" s="292">
        <f t="shared" si="6"/>
        <v>430</v>
      </c>
      <c r="D16" s="292"/>
      <c r="E16" s="292">
        <v>430</v>
      </c>
      <c r="F16" s="292">
        <f t="shared" si="4"/>
        <v>349.1</v>
      </c>
      <c r="G16" s="292">
        <f>J16</f>
        <v>0</v>
      </c>
      <c r="H16" s="292">
        <f>M16</f>
        <v>349.1</v>
      </c>
      <c r="I16" s="292">
        <f t="shared" si="5"/>
        <v>349.1</v>
      </c>
      <c r="J16" s="292">
        <f aca="true" t="shared" si="7" ref="J16:J31">K16+L16</f>
        <v>0</v>
      </c>
      <c r="K16" s="292"/>
      <c r="L16" s="292"/>
      <c r="M16" s="292">
        <f>N16+O16</f>
        <v>349.1</v>
      </c>
      <c r="N16" s="292">
        <v>349.1</v>
      </c>
      <c r="O16" s="292"/>
      <c r="P16" s="293">
        <f t="shared" si="2"/>
        <v>0.8118604651162791</v>
      </c>
      <c r="Q16" s="293"/>
      <c r="R16" s="293">
        <f t="shared" si="3"/>
        <v>0.8118604651162791</v>
      </c>
    </row>
    <row r="17" spans="1:18" s="210" customFormat="1" ht="27" customHeight="1">
      <c r="A17" s="291">
        <f>A16+1</f>
        <v>6</v>
      </c>
      <c r="B17" s="213" t="s">
        <v>359</v>
      </c>
      <c r="C17" s="292">
        <f t="shared" si="6"/>
        <v>724</v>
      </c>
      <c r="D17" s="292"/>
      <c r="E17" s="292">
        <v>724</v>
      </c>
      <c r="F17" s="292">
        <f t="shared" si="4"/>
        <v>724</v>
      </c>
      <c r="G17" s="292">
        <f>J17</f>
        <v>0</v>
      </c>
      <c r="H17" s="292">
        <f>M17</f>
        <v>724</v>
      </c>
      <c r="I17" s="292">
        <f t="shared" si="5"/>
        <v>724</v>
      </c>
      <c r="J17" s="292">
        <f t="shared" si="7"/>
        <v>0</v>
      </c>
      <c r="K17" s="292"/>
      <c r="L17" s="292"/>
      <c r="M17" s="292">
        <f>N17+O17</f>
        <v>724</v>
      </c>
      <c r="N17" s="292">
        <v>724</v>
      </c>
      <c r="O17" s="292"/>
      <c r="P17" s="293">
        <f t="shared" si="2"/>
        <v>1</v>
      </c>
      <c r="Q17" s="293"/>
      <c r="R17" s="293">
        <f t="shared" si="3"/>
        <v>1</v>
      </c>
    </row>
    <row r="18" spans="1:18" s="210" customFormat="1" ht="51.75" customHeight="1">
      <c r="A18" s="291">
        <v>7</v>
      </c>
      <c r="B18" s="214" t="s">
        <v>360</v>
      </c>
      <c r="C18" s="292">
        <f t="shared" si="6"/>
        <v>5000</v>
      </c>
      <c r="D18" s="292">
        <v>5000</v>
      </c>
      <c r="E18" s="292">
        <v>0</v>
      </c>
      <c r="F18" s="292">
        <f t="shared" si="4"/>
        <v>5000</v>
      </c>
      <c r="G18" s="292">
        <f>J18</f>
        <v>5000</v>
      </c>
      <c r="H18" s="292"/>
      <c r="I18" s="292">
        <f>J18+M18</f>
        <v>5000</v>
      </c>
      <c r="J18" s="292">
        <f t="shared" si="7"/>
        <v>5000</v>
      </c>
      <c r="K18" s="292">
        <v>5000</v>
      </c>
      <c r="L18" s="292"/>
      <c r="M18" s="292"/>
      <c r="N18" s="292"/>
      <c r="O18" s="292"/>
      <c r="P18" s="293"/>
      <c r="Q18" s="293"/>
      <c r="R18" s="293"/>
    </row>
    <row r="19" spans="1:18" s="211" customFormat="1" ht="15.75" customHeight="1">
      <c r="A19" s="287" t="s">
        <v>36</v>
      </c>
      <c r="B19" s="288" t="s">
        <v>116</v>
      </c>
      <c r="C19" s="289">
        <f>SUM(C20:C31)</f>
        <v>2240112</v>
      </c>
      <c r="D19" s="289">
        <f>SUM(D20:D31)</f>
        <v>201612</v>
      </c>
      <c r="E19" s="289">
        <f aca="true" t="shared" si="8" ref="E19:O19">SUM(E20:E31)</f>
        <v>2038500</v>
      </c>
      <c r="F19" s="289">
        <f t="shared" si="8"/>
        <v>1931330</v>
      </c>
      <c r="G19" s="289">
        <f t="shared" si="8"/>
        <v>192830</v>
      </c>
      <c r="H19" s="289">
        <f t="shared" si="8"/>
        <v>1738500</v>
      </c>
      <c r="I19" s="289">
        <f t="shared" si="8"/>
        <v>1931330</v>
      </c>
      <c r="J19" s="289">
        <f t="shared" si="8"/>
        <v>192830</v>
      </c>
      <c r="K19" s="289">
        <f t="shared" si="8"/>
        <v>192830</v>
      </c>
      <c r="L19" s="289">
        <f t="shared" si="8"/>
        <v>0</v>
      </c>
      <c r="M19" s="289">
        <f t="shared" si="8"/>
        <v>1738500</v>
      </c>
      <c r="N19" s="289">
        <f t="shared" si="8"/>
        <v>1738500</v>
      </c>
      <c r="O19" s="289">
        <f t="shared" si="8"/>
        <v>0</v>
      </c>
      <c r="P19" s="290">
        <f t="shared" si="2"/>
        <v>0.8621577849678944</v>
      </c>
      <c r="Q19" s="290">
        <f>G19/D19</f>
        <v>0.9564410848560602</v>
      </c>
      <c r="R19" s="290">
        <f t="shared" si="3"/>
        <v>0.8528329654157468</v>
      </c>
    </row>
    <row r="20" spans="1:18" s="210" customFormat="1" ht="15.75" customHeight="1">
      <c r="A20" s="291">
        <v>1</v>
      </c>
      <c r="B20" s="215" t="s">
        <v>361</v>
      </c>
      <c r="C20" s="292">
        <f t="shared" si="6"/>
        <v>50000</v>
      </c>
      <c r="D20" s="292"/>
      <c r="E20" s="292">
        <v>50000</v>
      </c>
      <c r="F20" s="292">
        <f t="shared" si="4"/>
        <v>50000</v>
      </c>
      <c r="G20" s="292">
        <f>J20</f>
        <v>0</v>
      </c>
      <c r="H20" s="292">
        <f>M20</f>
        <v>50000</v>
      </c>
      <c r="I20" s="292">
        <f>J20+M20</f>
        <v>50000</v>
      </c>
      <c r="J20" s="292">
        <f>K20+L20</f>
        <v>0</v>
      </c>
      <c r="K20" s="292">
        <f>D20</f>
        <v>0</v>
      </c>
      <c r="L20" s="292"/>
      <c r="M20" s="292">
        <f aca="true" t="shared" si="9" ref="M20:M31">N20+O20</f>
        <v>50000</v>
      </c>
      <c r="N20" s="292">
        <f>E20</f>
        <v>50000</v>
      </c>
      <c r="O20" s="292"/>
      <c r="P20" s="293">
        <f t="shared" si="2"/>
        <v>1</v>
      </c>
      <c r="Q20" s="293"/>
      <c r="R20" s="293">
        <f t="shared" si="3"/>
        <v>1</v>
      </c>
    </row>
    <row r="21" spans="1:18" s="210" customFormat="1" ht="15.75" customHeight="1">
      <c r="A21" s="291">
        <v>2</v>
      </c>
      <c r="B21" s="215" t="s">
        <v>362</v>
      </c>
      <c r="C21" s="292">
        <f t="shared" si="6"/>
        <v>54500</v>
      </c>
      <c r="D21" s="292">
        <v>4500</v>
      </c>
      <c r="E21" s="292">
        <v>50000</v>
      </c>
      <c r="F21" s="292">
        <f t="shared" si="4"/>
        <v>54500</v>
      </c>
      <c r="G21" s="292">
        <f aca="true" t="shared" si="10" ref="G21:G31">J21</f>
        <v>4500</v>
      </c>
      <c r="H21" s="292">
        <f aca="true" t="shared" si="11" ref="H21:H31">M21</f>
        <v>50000</v>
      </c>
      <c r="I21" s="292">
        <f t="shared" si="5"/>
        <v>54500</v>
      </c>
      <c r="J21" s="292">
        <f t="shared" si="7"/>
        <v>4500</v>
      </c>
      <c r="K21" s="292">
        <f aca="true" t="shared" si="12" ref="K21:K31">D21</f>
        <v>4500</v>
      </c>
      <c r="L21" s="292"/>
      <c r="M21" s="292">
        <f t="shared" si="9"/>
        <v>50000</v>
      </c>
      <c r="N21" s="292">
        <f aca="true" t="shared" si="13" ref="N21:N31">E21</f>
        <v>50000</v>
      </c>
      <c r="O21" s="292"/>
      <c r="P21" s="293">
        <f t="shared" si="2"/>
        <v>1</v>
      </c>
      <c r="Q21" s="293"/>
      <c r="R21" s="293">
        <f t="shared" si="3"/>
        <v>1</v>
      </c>
    </row>
    <row r="22" spans="1:18" s="210" customFormat="1" ht="15.75" customHeight="1">
      <c r="A22" s="291">
        <v>3</v>
      </c>
      <c r="B22" s="215" t="s">
        <v>363</v>
      </c>
      <c r="C22" s="292">
        <f t="shared" si="6"/>
        <v>65560</v>
      </c>
      <c r="D22" s="292">
        <f>4000+11560</f>
        <v>15560</v>
      </c>
      <c r="E22" s="292">
        <v>50000</v>
      </c>
      <c r="F22" s="292">
        <f t="shared" si="4"/>
        <v>65560</v>
      </c>
      <c r="G22" s="292">
        <f t="shared" si="10"/>
        <v>15560</v>
      </c>
      <c r="H22" s="292">
        <f t="shared" si="11"/>
        <v>50000</v>
      </c>
      <c r="I22" s="292">
        <f t="shared" si="5"/>
        <v>65560</v>
      </c>
      <c r="J22" s="292">
        <f t="shared" si="7"/>
        <v>15560</v>
      </c>
      <c r="K22" s="292">
        <f t="shared" si="12"/>
        <v>15560</v>
      </c>
      <c r="L22" s="292"/>
      <c r="M22" s="292">
        <f t="shared" si="9"/>
        <v>50000</v>
      </c>
      <c r="N22" s="292">
        <f t="shared" si="13"/>
        <v>50000</v>
      </c>
      <c r="O22" s="292"/>
      <c r="P22" s="293">
        <f t="shared" si="2"/>
        <v>1</v>
      </c>
      <c r="Q22" s="293"/>
      <c r="R22" s="293">
        <f t="shared" si="3"/>
        <v>1</v>
      </c>
    </row>
    <row r="23" spans="1:18" s="210" customFormat="1" ht="15.75" customHeight="1">
      <c r="A23" s="291">
        <v>4</v>
      </c>
      <c r="B23" s="215" t="s">
        <v>364</v>
      </c>
      <c r="C23" s="292">
        <f t="shared" si="6"/>
        <v>408000</v>
      </c>
      <c r="D23" s="292">
        <f>20000+8000</f>
        <v>28000</v>
      </c>
      <c r="E23" s="292">
        <v>380000</v>
      </c>
      <c r="F23" s="292">
        <f t="shared" si="4"/>
        <v>108000</v>
      </c>
      <c r="G23" s="292">
        <f t="shared" si="10"/>
        <v>28000</v>
      </c>
      <c r="H23" s="292">
        <f t="shared" si="11"/>
        <v>80000</v>
      </c>
      <c r="I23" s="292">
        <f t="shared" si="5"/>
        <v>108000</v>
      </c>
      <c r="J23" s="292">
        <f t="shared" si="7"/>
        <v>28000</v>
      </c>
      <c r="K23" s="292">
        <f t="shared" si="12"/>
        <v>28000</v>
      </c>
      <c r="L23" s="292"/>
      <c r="M23" s="292">
        <f t="shared" si="9"/>
        <v>80000</v>
      </c>
      <c r="N23" s="292">
        <v>80000</v>
      </c>
      <c r="O23" s="292"/>
      <c r="P23" s="293">
        <f t="shared" si="2"/>
        <v>0.2647058823529412</v>
      </c>
      <c r="Q23" s="293">
        <f t="shared" si="2"/>
        <v>1</v>
      </c>
      <c r="R23" s="293">
        <f t="shared" si="3"/>
        <v>0.21052631578947367</v>
      </c>
    </row>
    <row r="24" spans="1:18" s="210" customFormat="1" ht="15.75" customHeight="1">
      <c r="A24" s="291">
        <v>5</v>
      </c>
      <c r="B24" s="215" t="s">
        <v>365</v>
      </c>
      <c r="C24" s="292">
        <f t="shared" si="6"/>
        <v>79500</v>
      </c>
      <c r="D24" s="292">
        <v>9500</v>
      </c>
      <c r="E24" s="292">
        <v>70000</v>
      </c>
      <c r="F24" s="292">
        <f t="shared" si="4"/>
        <v>79500</v>
      </c>
      <c r="G24" s="292">
        <f t="shared" si="10"/>
        <v>9500</v>
      </c>
      <c r="H24" s="292">
        <f t="shared" si="11"/>
        <v>70000</v>
      </c>
      <c r="I24" s="292">
        <f t="shared" si="5"/>
        <v>79500</v>
      </c>
      <c r="J24" s="292">
        <f t="shared" si="7"/>
        <v>9500</v>
      </c>
      <c r="K24" s="292">
        <f t="shared" si="12"/>
        <v>9500</v>
      </c>
      <c r="L24" s="292"/>
      <c r="M24" s="292">
        <f t="shared" si="9"/>
        <v>70000</v>
      </c>
      <c r="N24" s="292">
        <f t="shared" si="13"/>
        <v>70000</v>
      </c>
      <c r="O24" s="292"/>
      <c r="P24" s="293">
        <f t="shared" si="2"/>
        <v>1</v>
      </c>
      <c r="Q24" s="293">
        <f t="shared" si="2"/>
        <v>1</v>
      </c>
      <c r="R24" s="293">
        <f t="shared" si="3"/>
        <v>1</v>
      </c>
    </row>
    <row r="25" spans="1:18" s="210" customFormat="1" ht="15.75" customHeight="1">
      <c r="A25" s="291">
        <v>6</v>
      </c>
      <c r="B25" s="215" t="s">
        <v>366</v>
      </c>
      <c r="C25" s="292">
        <f t="shared" si="6"/>
        <v>413000</v>
      </c>
      <c r="D25" s="292">
        <f>20000+13000</f>
        <v>33000</v>
      </c>
      <c r="E25" s="292">
        <v>380000</v>
      </c>
      <c r="F25" s="292">
        <f t="shared" si="4"/>
        <v>413000</v>
      </c>
      <c r="G25" s="292">
        <f t="shared" si="10"/>
        <v>33000</v>
      </c>
      <c r="H25" s="292">
        <f t="shared" si="11"/>
        <v>380000</v>
      </c>
      <c r="I25" s="292">
        <f t="shared" si="5"/>
        <v>413000</v>
      </c>
      <c r="J25" s="292">
        <f t="shared" si="7"/>
        <v>33000</v>
      </c>
      <c r="K25" s="292">
        <f t="shared" si="12"/>
        <v>33000</v>
      </c>
      <c r="L25" s="292"/>
      <c r="M25" s="292">
        <f t="shared" si="9"/>
        <v>380000</v>
      </c>
      <c r="N25" s="292">
        <f t="shared" si="13"/>
        <v>380000</v>
      </c>
      <c r="O25" s="292"/>
      <c r="P25" s="293">
        <f t="shared" si="2"/>
        <v>1</v>
      </c>
      <c r="Q25" s="293">
        <f t="shared" si="2"/>
        <v>1</v>
      </c>
      <c r="R25" s="293">
        <f t="shared" si="3"/>
        <v>1</v>
      </c>
    </row>
    <row r="26" spans="1:18" s="210" customFormat="1" ht="15.75" customHeight="1">
      <c r="A26" s="291">
        <v>7</v>
      </c>
      <c r="B26" s="215" t="s">
        <v>367</v>
      </c>
      <c r="C26" s="292">
        <f t="shared" si="6"/>
        <v>448800</v>
      </c>
      <c r="D26" s="292">
        <f>20000+18500+11800</f>
        <v>50300</v>
      </c>
      <c r="E26" s="292">
        <f>380000+18500</f>
        <v>398500</v>
      </c>
      <c r="F26" s="292">
        <f t="shared" si="4"/>
        <v>448518</v>
      </c>
      <c r="G26" s="292">
        <f t="shared" si="10"/>
        <v>50018</v>
      </c>
      <c r="H26" s="292">
        <f t="shared" si="11"/>
        <v>398500</v>
      </c>
      <c r="I26" s="292">
        <f t="shared" si="5"/>
        <v>448518</v>
      </c>
      <c r="J26" s="292">
        <f t="shared" si="7"/>
        <v>50018</v>
      </c>
      <c r="K26" s="292">
        <f>D26-282</f>
        <v>50018</v>
      </c>
      <c r="L26" s="292"/>
      <c r="M26" s="292">
        <f t="shared" si="9"/>
        <v>398500</v>
      </c>
      <c r="N26" s="292">
        <f t="shared" si="13"/>
        <v>398500</v>
      </c>
      <c r="O26" s="292"/>
      <c r="P26" s="293">
        <f t="shared" si="2"/>
        <v>0.9993716577540107</v>
      </c>
      <c r="Q26" s="293">
        <f t="shared" si="2"/>
        <v>0.9943936381709741</v>
      </c>
      <c r="R26" s="293">
        <f t="shared" si="3"/>
        <v>1</v>
      </c>
    </row>
    <row r="27" spans="1:18" s="210" customFormat="1" ht="15.75" customHeight="1">
      <c r="A27" s="291">
        <v>8</v>
      </c>
      <c r="B27" s="215" t="s">
        <v>368</v>
      </c>
      <c r="C27" s="292">
        <f t="shared" si="6"/>
        <v>81188</v>
      </c>
      <c r="D27" s="292">
        <v>11188</v>
      </c>
      <c r="E27" s="292">
        <v>70000</v>
      </c>
      <c r="F27" s="292">
        <f t="shared" si="4"/>
        <v>72688</v>
      </c>
      <c r="G27" s="292">
        <f t="shared" si="10"/>
        <v>2688</v>
      </c>
      <c r="H27" s="292">
        <f t="shared" si="11"/>
        <v>70000</v>
      </c>
      <c r="I27" s="292">
        <f t="shared" si="5"/>
        <v>72688</v>
      </c>
      <c r="J27" s="292">
        <f t="shared" si="7"/>
        <v>2688</v>
      </c>
      <c r="K27" s="292">
        <f>D27-8500</f>
        <v>2688</v>
      </c>
      <c r="L27" s="292"/>
      <c r="M27" s="292">
        <f t="shared" si="9"/>
        <v>70000</v>
      </c>
      <c r="N27" s="292">
        <f t="shared" si="13"/>
        <v>70000</v>
      </c>
      <c r="O27" s="292"/>
      <c r="P27" s="293">
        <f t="shared" si="2"/>
        <v>0.8953047248361827</v>
      </c>
      <c r="Q27" s="293">
        <f t="shared" si="2"/>
        <v>0.24025741866285305</v>
      </c>
      <c r="R27" s="293">
        <f t="shared" si="3"/>
        <v>1</v>
      </c>
    </row>
    <row r="28" spans="1:18" s="210" customFormat="1" ht="15.75" customHeight="1">
      <c r="A28" s="291">
        <v>9</v>
      </c>
      <c r="B28" s="215" t="s">
        <v>369</v>
      </c>
      <c r="C28" s="292">
        <f t="shared" si="6"/>
        <v>70000</v>
      </c>
      <c r="D28" s="292"/>
      <c r="E28" s="292">
        <v>70000</v>
      </c>
      <c r="F28" s="292">
        <f t="shared" si="4"/>
        <v>70000</v>
      </c>
      <c r="G28" s="292">
        <f t="shared" si="10"/>
        <v>0</v>
      </c>
      <c r="H28" s="292">
        <f t="shared" si="11"/>
        <v>70000</v>
      </c>
      <c r="I28" s="292">
        <f t="shared" si="5"/>
        <v>70000</v>
      </c>
      <c r="J28" s="292">
        <f t="shared" si="7"/>
        <v>0</v>
      </c>
      <c r="K28" s="292">
        <f t="shared" si="12"/>
        <v>0</v>
      </c>
      <c r="L28" s="292"/>
      <c r="M28" s="292">
        <f t="shared" si="9"/>
        <v>70000</v>
      </c>
      <c r="N28" s="292">
        <f t="shared" si="13"/>
        <v>70000</v>
      </c>
      <c r="O28" s="292"/>
      <c r="P28" s="293">
        <f t="shared" si="2"/>
        <v>1</v>
      </c>
      <c r="Q28" s="293"/>
      <c r="R28" s="293">
        <f t="shared" si="3"/>
        <v>1</v>
      </c>
    </row>
    <row r="29" spans="1:18" s="211" customFormat="1" ht="15.75" customHeight="1">
      <c r="A29" s="291">
        <v>10</v>
      </c>
      <c r="B29" s="215" t="s">
        <v>370</v>
      </c>
      <c r="C29" s="292">
        <f t="shared" si="6"/>
        <v>73000</v>
      </c>
      <c r="D29" s="292">
        <v>3000</v>
      </c>
      <c r="E29" s="292">
        <v>70000</v>
      </c>
      <c r="F29" s="292">
        <f t="shared" si="4"/>
        <v>73000</v>
      </c>
      <c r="G29" s="292">
        <f t="shared" si="10"/>
        <v>3000</v>
      </c>
      <c r="H29" s="292">
        <f t="shared" si="11"/>
        <v>70000</v>
      </c>
      <c r="I29" s="292">
        <f t="shared" si="5"/>
        <v>73000</v>
      </c>
      <c r="J29" s="292">
        <f t="shared" si="7"/>
        <v>3000</v>
      </c>
      <c r="K29" s="292">
        <f t="shared" si="12"/>
        <v>3000</v>
      </c>
      <c r="L29" s="292"/>
      <c r="M29" s="292">
        <f t="shared" si="9"/>
        <v>70000</v>
      </c>
      <c r="N29" s="292">
        <f t="shared" si="13"/>
        <v>70000</v>
      </c>
      <c r="O29" s="292"/>
      <c r="P29" s="293">
        <f aca="true" t="shared" si="14" ref="P29:Q31">F29/C29</f>
        <v>1</v>
      </c>
      <c r="Q29" s="293">
        <f t="shared" si="14"/>
        <v>1</v>
      </c>
      <c r="R29" s="293">
        <f t="shared" si="3"/>
        <v>1</v>
      </c>
    </row>
    <row r="30" spans="1:18" s="216" customFormat="1" ht="15.75" customHeight="1">
      <c r="A30" s="291">
        <v>11</v>
      </c>
      <c r="B30" s="215" t="s">
        <v>371</v>
      </c>
      <c r="C30" s="292">
        <f t="shared" si="6"/>
        <v>423000</v>
      </c>
      <c r="D30" s="292">
        <f>20000+15000+8000</f>
        <v>43000</v>
      </c>
      <c r="E30" s="292">
        <v>380000</v>
      </c>
      <c r="F30" s="292">
        <f t="shared" si="4"/>
        <v>423000</v>
      </c>
      <c r="G30" s="292">
        <f t="shared" si="10"/>
        <v>43000</v>
      </c>
      <c r="H30" s="292">
        <f t="shared" si="11"/>
        <v>380000</v>
      </c>
      <c r="I30" s="292">
        <f t="shared" si="5"/>
        <v>423000</v>
      </c>
      <c r="J30" s="292">
        <f t="shared" si="7"/>
        <v>43000</v>
      </c>
      <c r="K30" s="292">
        <f t="shared" si="12"/>
        <v>43000</v>
      </c>
      <c r="L30" s="292"/>
      <c r="M30" s="292">
        <f t="shared" si="9"/>
        <v>380000</v>
      </c>
      <c r="N30" s="292">
        <f t="shared" si="13"/>
        <v>380000</v>
      </c>
      <c r="O30" s="292"/>
      <c r="P30" s="293">
        <f t="shared" si="14"/>
        <v>1</v>
      </c>
      <c r="Q30" s="293">
        <f t="shared" si="14"/>
        <v>1</v>
      </c>
      <c r="R30" s="293">
        <f t="shared" si="3"/>
        <v>1</v>
      </c>
    </row>
    <row r="31" spans="1:18" s="216" customFormat="1" ht="15.75" customHeight="1">
      <c r="A31" s="291">
        <v>12</v>
      </c>
      <c r="B31" s="215" t="s">
        <v>372</v>
      </c>
      <c r="C31" s="292">
        <f t="shared" si="6"/>
        <v>73564</v>
      </c>
      <c r="D31" s="292">
        <v>3564</v>
      </c>
      <c r="E31" s="292">
        <v>70000</v>
      </c>
      <c r="F31" s="292">
        <f t="shared" si="4"/>
        <v>73564</v>
      </c>
      <c r="G31" s="292">
        <f t="shared" si="10"/>
        <v>3564</v>
      </c>
      <c r="H31" s="292">
        <f t="shared" si="11"/>
        <v>70000</v>
      </c>
      <c r="I31" s="292">
        <f t="shared" si="5"/>
        <v>73564</v>
      </c>
      <c r="J31" s="292">
        <f t="shared" si="7"/>
        <v>3564</v>
      </c>
      <c r="K31" s="292">
        <f t="shared" si="12"/>
        <v>3564</v>
      </c>
      <c r="L31" s="292"/>
      <c r="M31" s="292">
        <f t="shared" si="9"/>
        <v>70000</v>
      </c>
      <c r="N31" s="292">
        <f t="shared" si="13"/>
        <v>70000</v>
      </c>
      <c r="O31" s="292"/>
      <c r="P31" s="293">
        <f t="shared" si="14"/>
        <v>1</v>
      </c>
      <c r="Q31" s="293">
        <f t="shared" si="14"/>
        <v>1</v>
      </c>
      <c r="R31" s="293">
        <f t="shared" si="3"/>
        <v>1</v>
      </c>
    </row>
    <row r="32" spans="1:5" s="221" customFormat="1" ht="23.25" customHeight="1">
      <c r="A32" s="217"/>
      <c r="B32" s="218"/>
      <c r="C32" s="219"/>
      <c r="D32" s="220"/>
      <c r="E32" s="294"/>
    </row>
    <row r="33" spans="1:5" s="222" customFormat="1" ht="20.25" customHeight="1">
      <c r="A33" s="217"/>
      <c r="B33" s="207"/>
      <c r="C33" s="208"/>
      <c r="D33" s="209"/>
      <c r="E33" s="209"/>
    </row>
    <row r="34" spans="1:5" s="222" customFormat="1" ht="30" customHeight="1">
      <c r="A34" s="217"/>
      <c r="B34" s="223"/>
      <c r="C34" s="224"/>
      <c r="D34" s="225"/>
      <c r="E34" s="225"/>
    </row>
    <row r="35" spans="1:5" s="222" customFormat="1" ht="30" customHeight="1">
      <c r="A35" s="217"/>
      <c r="B35" s="218"/>
      <c r="C35" s="224"/>
      <c r="D35" s="225"/>
      <c r="E35" s="225"/>
    </row>
    <row r="36" spans="1:5" s="222" customFormat="1" ht="30" customHeight="1">
      <c r="A36" s="217"/>
      <c r="B36" s="218"/>
      <c r="C36" s="224"/>
      <c r="D36" s="225"/>
      <c r="E36" s="225"/>
    </row>
    <row r="37" spans="1:5" s="222" customFormat="1" ht="30" customHeight="1">
      <c r="A37" s="226"/>
      <c r="B37" s="227"/>
      <c r="C37" s="228"/>
      <c r="E37" s="295"/>
    </row>
    <row r="38" spans="1:5" s="222" customFormat="1" ht="30" customHeight="1">
      <c r="A38" s="217"/>
      <c r="B38" s="218"/>
      <c r="C38" s="224"/>
      <c r="D38" s="225"/>
      <c r="E38" s="225"/>
    </row>
    <row r="39" spans="1:5" s="222" customFormat="1" ht="30" customHeight="1">
      <c r="A39" s="217"/>
      <c r="B39" s="218"/>
      <c r="C39" s="224"/>
      <c r="D39" s="225"/>
      <c r="E39" s="225"/>
    </row>
    <row r="40" spans="1:5" s="222" customFormat="1" ht="30" customHeight="1">
      <c r="A40" s="217"/>
      <c r="B40" s="223"/>
      <c r="C40" s="224"/>
      <c r="D40" s="225"/>
      <c r="E40" s="225"/>
    </row>
    <row r="41" spans="1:5" s="222" customFormat="1" ht="30" customHeight="1">
      <c r="A41" s="217"/>
      <c r="B41" s="218"/>
      <c r="C41" s="224"/>
      <c r="D41" s="225"/>
      <c r="E41" s="225"/>
    </row>
    <row r="42" spans="1:5" s="231" customFormat="1" ht="22.5" customHeight="1">
      <c r="A42" s="217"/>
      <c r="B42" s="229"/>
      <c r="C42" s="230"/>
      <c r="D42" s="230"/>
      <c r="E42" s="294"/>
    </row>
    <row r="43" spans="1:5" s="222" customFormat="1" ht="30" customHeight="1">
      <c r="A43" s="217"/>
      <c r="B43" s="218"/>
      <c r="C43" s="224"/>
      <c r="D43" s="225"/>
      <c r="E43" s="225"/>
    </row>
    <row r="44" spans="1:5" s="222" customFormat="1" ht="30" customHeight="1">
      <c r="A44" s="217"/>
      <c r="B44" s="218"/>
      <c r="C44" s="232"/>
      <c r="D44" s="233"/>
      <c r="E44" s="233"/>
    </row>
    <row r="45" spans="1:5" s="222" customFormat="1" ht="30" customHeight="1">
      <c r="A45" s="217"/>
      <c r="B45" s="218"/>
      <c r="C45" s="232"/>
      <c r="D45" s="233"/>
      <c r="E45" s="233"/>
    </row>
    <row r="46" spans="1:5" s="222" customFormat="1" ht="30" customHeight="1">
      <c r="A46" s="217"/>
      <c r="B46" s="218"/>
      <c r="C46" s="232"/>
      <c r="D46" s="233"/>
      <c r="E46" s="233"/>
    </row>
    <row r="47" spans="1:5" s="222" customFormat="1" ht="30" customHeight="1">
      <c r="A47" s="217"/>
      <c r="B47" s="218"/>
      <c r="C47" s="232"/>
      <c r="D47" s="233"/>
      <c r="E47" s="233"/>
    </row>
    <row r="80" ht="12">
      <c r="B80" s="234"/>
    </row>
    <row r="81" ht="12">
      <c r="B81" s="234"/>
    </row>
    <row r="82" ht="12">
      <c r="B82" s="234"/>
    </row>
    <row r="83" ht="12">
      <c r="B83" s="234"/>
    </row>
    <row r="84" ht="12">
      <c r="B84" s="234"/>
    </row>
    <row r="85" ht="12">
      <c r="B85" s="234"/>
    </row>
    <row r="86" ht="12">
      <c r="B86" s="234"/>
    </row>
  </sheetData>
  <sheetProtection/>
  <mergeCells count="24">
    <mergeCell ref="M7:O7"/>
    <mergeCell ref="Q7:Q8"/>
    <mergeCell ref="R7:R8"/>
    <mergeCell ref="F6:F8"/>
    <mergeCell ref="G6:H6"/>
    <mergeCell ref="I6:O6"/>
    <mergeCell ref="P6:P8"/>
    <mergeCell ref="Q6:R6"/>
    <mergeCell ref="N1:R1"/>
    <mergeCell ref="A2:R2"/>
    <mergeCell ref="A3:R3"/>
    <mergeCell ref="A5:A8"/>
    <mergeCell ref="B5:B8"/>
    <mergeCell ref="C5:E5"/>
    <mergeCell ref="F5:O5"/>
    <mergeCell ref="P5:R5"/>
    <mergeCell ref="C6:C8"/>
    <mergeCell ref="D6:E6"/>
    <mergeCell ref="D7:D8"/>
    <mergeCell ref="E7:E8"/>
    <mergeCell ref="G7:G8"/>
    <mergeCell ref="H7:H8"/>
    <mergeCell ref="I7:I8"/>
    <mergeCell ref="J7:L7"/>
  </mergeCells>
  <printOptions/>
  <pageMargins left="0.2" right="0.1" top="0.25" bottom="0.2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2022-01-11T09:03:11Z</cp:lastPrinted>
  <dcterms:created xsi:type="dcterms:W3CDTF">2022-01-11T07:10:49Z</dcterms:created>
  <dcterms:modified xsi:type="dcterms:W3CDTF">2022-01-08T08:35:06Z</dcterms:modified>
  <cp:category/>
  <cp:version/>
  <cp:contentType/>
  <cp:contentStatus/>
</cp:coreProperties>
</file>